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2"/>
  </bookViews>
  <sheets>
    <sheet name="Kryci list" sheetId="1" r:id="rId1"/>
    <sheet name="Rekapitulacia" sheetId="2" r:id="rId2"/>
    <sheet name="Prehlad" sheetId="3" r:id="rId3"/>
  </sheets>
  <definedNames>
    <definedName name="_xlnm.Print_Area" localSheetId="0">'Kryci list'!$B$1:$J$41</definedName>
    <definedName name="_xlnm.Print_Titles" localSheetId="2">'Prehlad'!$8:$10</definedName>
    <definedName name="_xlnm.Print_Titles" localSheetId="1">'Rekapitulacia'!$8:$10</definedName>
    <definedName name="Excel_BuiltIn_Print_Area_2">#REF!</definedName>
    <definedName name="Excel_BuiltIn_Print_Area_3">'Kryci list'!$A:$J</definedName>
    <definedName name="Excel_BuiltIn_Print_Area_4">'Rekapitulacia'!$A:$F</definedName>
    <definedName name="Excel_BuiltIn_Print_Area_6">#REF!</definedName>
    <definedName name="Excel_BuiltIn_Print_Titles_6">#REF!</definedName>
    <definedName name="Excel_BuiltIn__FilterDatabase">"$#REF!.$#REF!$#REF!:$#REF!$#REF!"</definedName>
    <definedName name="fakt1R">"$#REF!.$B$34"</definedName>
    <definedName name="fakt1R_1">NA()</definedName>
    <definedName name="fakt1R_2">#REF!</definedName>
    <definedName name="Excel_BuiltIn_Print_Area" localSheetId="1">'Rekapitulacia'!$A:$G</definedName>
    <definedName name="Excel_BuiltIn_Print_Area" localSheetId="2">'Prehlad'!$A:$O</definedName>
  </definedNames>
  <calcPr fullCalcOnLoad="1"/>
</workbook>
</file>

<file path=xl/sharedStrings.xml><?xml version="1.0" encoding="utf-8"?>
<sst xmlns="http://schemas.openxmlformats.org/spreadsheetml/2006/main" count="1051" uniqueCount="455">
  <si>
    <t>Zákamenné</t>
  </si>
  <si>
    <t>V module</t>
  </si>
  <si>
    <t>Hlavička1</t>
  </si>
  <si>
    <t>Mena</t>
  </si>
  <si>
    <t>Hlavička2</t>
  </si>
  <si>
    <t>Obdobie</t>
  </si>
  <si>
    <t xml:space="preserve"> Stavba :Vyhliadková veža Zákamenné</t>
  </si>
  <si>
    <t>Miesto:</t>
  </si>
  <si>
    <t>Rozpočet</t>
  </si>
  <si>
    <t>Krycí list rozpočtu v</t>
  </si>
  <si>
    <t>EUR</t>
  </si>
  <si>
    <t xml:space="preserve"> Objekt :Vyhliadková veža</t>
  </si>
  <si>
    <t>JKSO :</t>
  </si>
  <si>
    <t>Čerpanie</t>
  </si>
  <si>
    <t>Krycí list splátky v</t>
  </si>
  <si>
    <t>za obdobie</t>
  </si>
  <si>
    <t>Mesiac 2015</t>
  </si>
  <si>
    <t xml:space="preserve"> </t>
  </si>
  <si>
    <t>VK</t>
  </si>
  <si>
    <t>Krycí list výrobnej kalkulácie v</t>
  </si>
  <si>
    <t xml:space="preserve"> Rozpočet:  </t>
  </si>
  <si>
    <t xml:space="preserve">Zmluva č.:  </t>
  </si>
  <si>
    <t xml:space="preserve">Spracoval: </t>
  </si>
  <si>
    <t>Dňa:</t>
  </si>
  <si>
    <t>VF</t>
  </si>
  <si>
    <t xml:space="preserve"> Odberateľ: Obec Zákamenné</t>
  </si>
  <si>
    <t>IČO:</t>
  </si>
  <si>
    <t>00315001</t>
  </si>
  <si>
    <t>OP</t>
  </si>
  <si>
    <t>Krycí list OP v</t>
  </si>
  <si>
    <t>02956 Zákamenné</t>
  </si>
  <si>
    <t>DIČ:</t>
  </si>
  <si>
    <t>2020573984</t>
  </si>
  <si>
    <t>IČ DPH:</t>
  </si>
  <si>
    <t xml:space="preserve"> Dodávateľ: bude určený výberom</t>
  </si>
  <si>
    <t xml:space="preserve"> Projektant: Ing. Hurák Milan - P R O K O N</t>
  </si>
  <si>
    <t>34840389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</si>
  <si>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</si>
  <si>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</si>
  <si>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</si>
  <si>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</si>
  <si>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</si>
  <si>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</si>
  <si>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</si>
  <si>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</si>
  <si>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</si>
  <si>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</si>
  <si>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</si>
  <si>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</si>
  <si>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</si>
  <si>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</si>
  <si>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</si>
  <si>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</si>
  <si>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</si>
  <si>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</si>
  <si>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</si>
  <si>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</si>
  <si>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</si>
  <si>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</si>
  <si>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</si>
  <si>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</si>
  <si>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</si>
  <si>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</si>
  <si>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</si>
  <si>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</si>
  <si>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</si>
  <si>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</si>
  <si>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</si>
  <si>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</si>
  <si>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</si>
  <si>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</si>
  <si>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</si>
  <si>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</si>
  <si>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</si>
  <si>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</si>
  <si>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</si>
  <si>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</si>
  <si>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</si>
  <si>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</si>
  <si>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Obec Zákamenné</t>
  </si>
  <si>
    <t>Projektant: Ing. Hurák Milan - P R O K O N</t>
  </si>
  <si>
    <t xml:space="preserve">JKSO : </t>
  </si>
  <si>
    <t>Rekapitulácia rozpočtu v</t>
  </si>
  <si>
    <t>Dodávateľ: bude určený výberom</t>
  </si>
  <si>
    <t xml:space="preserve">Dátum: </t>
  </si>
  <si>
    <t>Rekapitulácia splátky v</t>
  </si>
  <si>
    <t>Rekapitulácia výrobnej kalkulácie v</t>
  </si>
  <si>
    <t>Stavba :Vyhliadková veža Zákamenné</t>
  </si>
  <si>
    <t>Objekt :Vyhliadková veža</t>
  </si>
  <si>
    <t>Rekapitulácia OP v</t>
  </si>
  <si>
    <t>Popis položky, stavebného dielu, remesla</t>
  </si>
  <si>
    <t>Špecifikovaný</t>
  </si>
  <si>
    <t>Spolu</t>
  </si>
  <si>
    <t>Hmotnosť v T</t>
  </si>
  <si>
    <t>Suť v T</t>
  </si>
  <si>
    <t>materiál</t>
  </si>
  <si>
    <t>1 - ZEMNE PRÁCE</t>
  </si>
  <si>
    <t>2 - ZÁKLADY</t>
  </si>
  <si>
    <t>5 - KOMUNIKÁCIE</t>
  </si>
  <si>
    <t>9 - OSTATNÉ KONŠTRUKCIE A PRÁCE</t>
  </si>
  <si>
    <t xml:space="preserve">PRÁCE A DODÁVKY HSV  spolu: </t>
  </si>
  <si>
    <t>762 - Konštrukcie tesárske</t>
  </si>
  <si>
    <t>764 - Konštrukcie klampiarske</t>
  </si>
  <si>
    <t>783 - Nátery</t>
  </si>
  <si>
    <t xml:space="preserve">PRÁCE A DODÁVKY PSV  spolu: </t>
  </si>
  <si>
    <t>M21 - 155 Elektromontáže</t>
  </si>
  <si>
    <t>PRÁCE A DODÁVKY M</t>
  </si>
  <si>
    <t>Za rozpočet celkom:</t>
  </si>
  <si>
    <t>M46 - 202 Zemné práce pri ext. montážach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</si>
  <si>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</si>
  <si>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</si>
  <si>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</si>
  <si>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</si>
  <si>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</si>
  <si>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</si>
  <si>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</si>
  <si>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</si>
  <si>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</si>
  <si>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</si>
  <si>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</si>
  <si>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</si>
  <si>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</si>
  <si>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</si>
  <si>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</si>
  <si>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</si>
  <si>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</si>
  <si>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</si>
  <si>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</si>
  <si>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</si>
  <si>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</si>
  <si>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</si>
  <si>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</si>
  <si>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</si>
  <si>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</si>
  <si>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</si>
  <si>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</si>
  <si>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</si>
  <si>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</si>
  <si>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</si>
  <si>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</si>
  <si>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</si>
  <si>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</si>
  <si>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</si>
  <si>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</si>
  <si>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</si>
  <si>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</si>
  <si>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</si>
  <si>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</si>
  <si>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PRÁCE A DODÁVKY HSV</t>
  </si>
  <si>
    <t xml:space="preserve">    1  </t>
  </si>
  <si>
    <t>001</t>
  </si>
  <si>
    <t>122201101</t>
  </si>
  <si>
    <t>Odkopávky a prekopávky nezapaž. v horn. tr. 3 do 100 m3</t>
  </si>
  <si>
    <t>m3</t>
  </si>
  <si>
    <t xml:space="preserve">                    </t>
  </si>
  <si>
    <t>12220-1101</t>
  </si>
  <si>
    <t>45.11.21</t>
  </si>
  <si>
    <t>1</t>
  </si>
  <si>
    <t xml:space="preserve">    2  </t>
  </si>
  <si>
    <t>122201109</t>
  </si>
  <si>
    <t>Príplatok za lepivosť horniny tr.3</t>
  </si>
  <si>
    <t>12220-1109</t>
  </si>
  <si>
    <t xml:space="preserve">    3  </t>
  </si>
  <si>
    <t>272</t>
  </si>
  <si>
    <t>132201201</t>
  </si>
  <si>
    <t>Hĺbenie rýh šírka do 2 m v horn. tr. 3 do 100 m3</t>
  </si>
  <si>
    <t>13220-1201</t>
  </si>
  <si>
    <t xml:space="preserve">    4  </t>
  </si>
  <si>
    <t>132201209</t>
  </si>
  <si>
    <t>Príplatok za lepivosť horniny tr.3 v rýhach š. do 200 cm</t>
  </si>
  <si>
    <t>13220-1209</t>
  </si>
  <si>
    <t xml:space="preserve">    5  </t>
  </si>
  <si>
    <t>133201101</t>
  </si>
  <si>
    <t>Hĺbenie šachiet v horn. tr. 3 do 100 m3</t>
  </si>
  <si>
    <t>13320-1101</t>
  </si>
  <si>
    <t xml:space="preserve">    6  </t>
  </si>
  <si>
    <t>133201109</t>
  </si>
  <si>
    <t>13320-1109</t>
  </si>
  <si>
    <t xml:space="preserve">    7  </t>
  </si>
  <si>
    <t>162301102</t>
  </si>
  <si>
    <t>Vodorovné premiestnenie výkopu do 1000 m horn. tr. 1-4</t>
  </si>
  <si>
    <t>16230-1102</t>
  </si>
  <si>
    <t>45.11.24</t>
  </si>
  <si>
    <t xml:space="preserve">    8  </t>
  </si>
  <si>
    <t>171201101</t>
  </si>
  <si>
    <t>Násypy nezhutnené</t>
  </si>
  <si>
    <t>17120-1101</t>
  </si>
  <si>
    <t xml:space="preserve">1 - ZEMNE PRÁCE  spolu: </t>
  </si>
  <si>
    <t xml:space="preserve">    9  </t>
  </si>
  <si>
    <t>011</t>
  </si>
  <si>
    <t>274313611</t>
  </si>
  <si>
    <t>Základové pásy z betónu prostého tr. C16/20</t>
  </si>
  <si>
    <t>27431-3611</t>
  </si>
  <si>
    <t>45.25.32</t>
  </si>
  <si>
    <t xml:space="preserve">   10  </t>
  </si>
  <si>
    <t>275313611</t>
  </si>
  <si>
    <t>Základové pätky z betónu prostého tr. C16/20</t>
  </si>
  <si>
    <t>27531-3611</t>
  </si>
  <si>
    <t xml:space="preserve">2 - ZÁKLADY  spolu: </t>
  </si>
  <si>
    <t xml:space="preserve">   11  </t>
  </si>
  <si>
    <t>221</t>
  </si>
  <si>
    <t>564251111</t>
  </si>
  <si>
    <t>Podklad zo štrkopiesku hr. 150 mm</t>
  </si>
  <si>
    <t>m2</t>
  </si>
  <si>
    <t>56425-1111</t>
  </si>
  <si>
    <t>45.23.11</t>
  </si>
  <si>
    <t xml:space="preserve">   12  </t>
  </si>
  <si>
    <t>594111111</t>
  </si>
  <si>
    <t>Dlažba z lomového kameňa hr. do 250 mm do lôžka z kameniva ťaženého</t>
  </si>
  <si>
    <t>59411-1111</t>
  </si>
  <si>
    <t>45.23.12</t>
  </si>
  <si>
    <t xml:space="preserve">5 - KOMUNIKÁCIE  spolu: </t>
  </si>
  <si>
    <t xml:space="preserve">   13  </t>
  </si>
  <si>
    <t>953943123</t>
  </si>
  <si>
    <t>Osadenie ostat. výrobkov do 15 kg do betónu bez dodávky</t>
  </si>
  <si>
    <t>kus</t>
  </si>
  <si>
    <t>95394-3123</t>
  </si>
  <si>
    <t>45.45.13</t>
  </si>
  <si>
    <t xml:space="preserve">   14  </t>
  </si>
  <si>
    <t>MAT</t>
  </si>
  <si>
    <t>133844400</t>
  </si>
  <si>
    <t>Tyč oceľová U S235JR G2,H,C (11 375) označenie prierezu 160</t>
  </si>
  <si>
    <t>t</t>
  </si>
  <si>
    <t>27.10.70</t>
  </si>
  <si>
    <t>2</t>
  </si>
  <si>
    <t xml:space="preserve">   15  </t>
  </si>
  <si>
    <t>953943125</t>
  </si>
  <si>
    <t>Osadenie ostat. výrobkov do 120 kg do betónu bez dodávky</t>
  </si>
  <si>
    <t>95394-3125</t>
  </si>
  <si>
    <t xml:space="preserve">   16  </t>
  </si>
  <si>
    <t>134852150</t>
  </si>
  <si>
    <t>Tyč oceľová UPE S 235 JR  G1 (11 373) označenie prierezu  200</t>
  </si>
  <si>
    <t xml:space="preserve">   17  </t>
  </si>
  <si>
    <t>998012021</t>
  </si>
  <si>
    <t>Presun hmôt výšky do 6 m</t>
  </si>
  <si>
    <t>99801-2021</t>
  </si>
  <si>
    <t>45.21.6*</t>
  </si>
  <si>
    <t xml:space="preserve">9 - OSTATNÉ KONŠTRUKCIE A PRÁCE  spolu: </t>
  </si>
  <si>
    <t>PRÁCE A DODÁVKY PSV</t>
  </si>
  <si>
    <t xml:space="preserve">   18  </t>
  </si>
  <si>
    <t>762</t>
  </si>
  <si>
    <t>762211140</t>
  </si>
  <si>
    <t>Montáž schodiska priamočiar. š. ramena do 1,5 m z fošien bez podstupníc</t>
  </si>
  <si>
    <t>m</t>
  </si>
  <si>
    <t>I</t>
  </si>
  <si>
    <t>76221-1140</t>
  </si>
  <si>
    <t>45.42.13</t>
  </si>
  <si>
    <t xml:space="preserve">   19  </t>
  </si>
  <si>
    <t>605000002</t>
  </si>
  <si>
    <t>Rebríkové schody drevené š.770mm</t>
  </si>
  <si>
    <t>bm</t>
  </si>
  <si>
    <t>20.30.20</t>
  </si>
  <si>
    <t xml:space="preserve">   20  </t>
  </si>
  <si>
    <t>762222141</t>
  </si>
  <si>
    <t>Montáž zábradlia rovného, osová vzd. stĺpikov do 150 cm</t>
  </si>
  <si>
    <t>76222-2141</t>
  </si>
  <si>
    <t xml:space="preserve">   21  </t>
  </si>
  <si>
    <t>605000003</t>
  </si>
  <si>
    <t>Drevené zábradlie vrátane kotvenia oceľ. svorníkmi</t>
  </si>
  <si>
    <t>8</t>
  </si>
  <si>
    <t xml:space="preserve">   22  </t>
  </si>
  <si>
    <t>762313112</t>
  </si>
  <si>
    <t>Montáž svorníkov dĺžky nad 150 do 300 mm</t>
  </si>
  <si>
    <t>76231-3112</t>
  </si>
  <si>
    <t xml:space="preserve">   23  </t>
  </si>
  <si>
    <t>762313113</t>
  </si>
  <si>
    <t>Montáž svorníkov dĺžky nad 300 do 450 mm</t>
  </si>
  <si>
    <t>76231-3113</t>
  </si>
  <si>
    <t xml:space="preserve">   24  </t>
  </si>
  <si>
    <t>311123040</t>
  </si>
  <si>
    <t>Matica predlžovacia 021604 sústružená 20</t>
  </si>
  <si>
    <t>1000 ks</t>
  </si>
  <si>
    <t>28.74.11</t>
  </si>
  <si>
    <t xml:space="preserve">   25  </t>
  </si>
  <si>
    <t>311212260</t>
  </si>
  <si>
    <t>Podložka pod drevené konštrukcie 021727 otvor 22</t>
  </si>
  <si>
    <t>28.74.12</t>
  </si>
  <si>
    <t xml:space="preserve">   26  </t>
  </si>
  <si>
    <t>553362640</t>
  </si>
  <si>
    <t>Tyč závitová pozinkovaná M16 x 1000 mm</t>
  </si>
  <si>
    <t xml:space="preserve">  .  .  </t>
  </si>
  <si>
    <t xml:space="preserve">   27  </t>
  </si>
  <si>
    <t>762341210</t>
  </si>
  <si>
    <t>Montáž debnenia striech rovných z dosiek hrubých na zraz</t>
  </si>
  <si>
    <t>76234-1210</t>
  </si>
  <si>
    <t>45.22.11</t>
  </si>
  <si>
    <t xml:space="preserve">   28  </t>
  </si>
  <si>
    <t>605127330</t>
  </si>
  <si>
    <t>Doska SM omietaná 1 24-32x60-160</t>
  </si>
  <si>
    <t>20.10.10</t>
  </si>
  <si>
    <t xml:space="preserve">   29  </t>
  </si>
  <si>
    <t>762395000</t>
  </si>
  <si>
    <t>Spojovacie a ochranné prostriedky k montáži krovov</t>
  </si>
  <si>
    <t>76239-5000</t>
  </si>
  <si>
    <t xml:space="preserve">   30  </t>
  </si>
  <si>
    <t>762521108</t>
  </si>
  <si>
    <t>Položenie podláh z fošien hrubých nehobľovaných na zraz</t>
  </si>
  <si>
    <t>76252-1108</t>
  </si>
  <si>
    <t xml:space="preserve">   31  </t>
  </si>
  <si>
    <t>605125950</t>
  </si>
  <si>
    <t>Fošňa SM omietaná 1 40 000-600</t>
  </si>
  <si>
    <t xml:space="preserve">   32  </t>
  </si>
  <si>
    <t>762595000</t>
  </si>
  <si>
    <t>Spojovacie a ochranné prostriedky k montáži podláh</t>
  </si>
  <si>
    <t>76259-5000</t>
  </si>
  <si>
    <t xml:space="preserve">   33  </t>
  </si>
  <si>
    <t>762712110</t>
  </si>
  <si>
    <t>Montáž priestor. viazaných konštr. z hraneného reziva do 120 cm2</t>
  </si>
  <si>
    <t>76271-2110</t>
  </si>
  <si>
    <t xml:space="preserve">   34  </t>
  </si>
  <si>
    <t>762712120</t>
  </si>
  <si>
    <t>Montáž priestor. viazaných konštr. z hraneného reziva nad 120 do 224 cm2</t>
  </si>
  <si>
    <t>76271-2120</t>
  </si>
  <si>
    <t xml:space="preserve">   35  </t>
  </si>
  <si>
    <t>762731140</t>
  </si>
  <si>
    <t>Montáž priestor. viazaných konštr. z guľatiny nad 288 do 450 cm2</t>
  </si>
  <si>
    <t>76273-1140</t>
  </si>
  <si>
    <t xml:space="preserve">   36  </t>
  </si>
  <si>
    <t>762731150</t>
  </si>
  <si>
    <t>Montáž priestor. viazaných konštr. z guľatiny nad 450 cm2</t>
  </si>
  <si>
    <t>76273-1150</t>
  </si>
  <si>
    <t xml:space="preserve">   37  </t>
  </si>
  <si>
    <t>052130100</t>
  </si>
  <si>
    <t>Výrezy piliarske SM/JD/D6 tr. 1, bez kôry do priemeru 320mm</t>
  </si>
  <si>
    <t>02.01.11</t>
  </si>
  <si>
    <t xml:space="preserve">   38  </t>
  </si>
  <si>
    <t>605151500</t>
  </si>
  <si>
    <t>Hranol SM 1  000-600/8x10,8x16,10x10,10x160,12x12,15x15,16x16.../</t>
  </si>
  <si>
    <t xml:space="preserve">   39  </t>
  </si>
  <si>
    <t>762795000</t>
  </si>
  <si>
    <t>Spojovacie a ochranné prostriedky k montáži konštrukcií viazaných</t>
  </si>
  <si>
    <t>76279-5000</t>
  </si>
  <si>
    <t xml:space="preserve">   40  </t>
  </si>
  <si>
    <t>998762103</t>
  </si>
  <si>
    <t>Presun hmôt pre tesárske konštr. v objektoch  výšky do 24 m</t>
  </si>
  <si>
    <t>99876-2103</t>
  </si>
  <si>
    <t xml:space="preserve">762 - Konštrukcie tesárske  spolu: </t>
  </si>
  <si>
    <t xml:space="preserve">   41  </t>
  </si>
  <si>
    <t>700</t>
  </si>
  <si>
    <t>764.211</t>
  </si>
  <si>
    <t>Krytina z poplastovaného plechu zo zvitkov šírky 500mm včetne zavatrnej lišty, užľaby, hrenenáčov a pod</t>
  </si>
  <si>
    <t>45.00.00</t>
  </si>
  <si>
    <t>7</t>
  </si>
  <si>
    <t xml:space="preserve">   42  </t>
  </si>
  <si>
    <t>764</t>
  </si>
  <si>
    <t>998764103</t>
  </si>
  <si>
    <t>Presun hmôt pre klampiarske konštr. v objektoch  výšky do 24 m</t>
  </si>
  <si>
    <t>99876-4103</t>
  </si>
  <si>
    <t>45.22.13</t>
  </si>
  <si>
    <t xml:space="preserve">764 - Konštrukcie klampiarske  spolu: </t>
  </si>
  <si>
    <t xml:space="preserve">   43  </t>
  </si>
  <si>
    <t>783</t>
  </si>
  <si>
    <t>783225100</t>
  </si>
  <si>
    <t>Nátery kov. stav. doplnk. konštr. syntet. dvojnás.+1x email</t>
  </si>
  <si>
    <t>78322-5100</t>
  </si>
  <si>
    <t>45.44.21</t>
  </si>
  <si>
    <t xml:space="preserve">   44  </t>
  </si>
  <si>
    <t>783226100</t>
  </si>
  <si>
    <t>Nátery kov. stav. doplnk. konštr. syntet. základné</t>
  </si>
  <si>
    <t>78322-6100</t>
  </si>
  <si>
    <t xml:space="preserve">   45  </t>
  </si>
  <si>
    <t>783618200</t>
  </si>
  <si>
    <t>Náter drevených konštrukcií ADLER 1x impreg. + 2x Pullex Plus-Lasur (resp. adekvat. náhrada)</t>
  </si>
  <si>
    <t>78361-8200</t>
  </si>
  <si>
    <t>45.44.22</t>
  </si>
  <si>
    <t xml:space="preserve">783 - Nátery  spolu: </t>
  </si>
  <si>
    <t xml:space="preserve">   46  </t>
  </si>
  <si>
    <t>921</t>
  </si>
  <si>
    <t>210220021</t>
  </si>
  <si>
    <t>Montáž uzemňovacieho vedenia v zemi, FeZn pás do 120mm2, vrátane prepojenia zvarom</t>
  </si>
  <si>
    <t>M</t>
  </si>
  <si>
    <t>74531-0021</t>
  </si>
  <si>
    <t>45.31.1*</t>
  </si>
  <si>
    <t xml:space="preserve">   47  </t>
  </si>
  <si>
    <t>3549000A34</t>
  </si>
  <si>
    <t>Pásovina uzemňovacia FeZn 30x4</t>
  </si>
  <si>
    <t>kg</t>
  </si>
  <si>
    <t>31.20.10</t>
  </si>
  <si>
    <t xml:space="preserve">t195304             </t>
  </si>
  <si>
    <t xml:space="preserve">   48  </t>
  </si>
  <si>
    <t>210220101</t>
  </si>
  <si>
    <t>Montáž zberného, zvodového vodiča s podperami, FeZn drôt D8-10mm</t>
  </si>
  <si>
    <t>74521-0101</t>
  </si>
  <si>
    <t xml:space="preserve">   49  </t>
  </si>
  <si>
    <t>3549000A00</t>
  </si>
  <si>
    <t>Drôt zvodový FeZn D8</t>
  </si>
  <si>
    <t xml:space="preserve">t195008             </t>
  </si>
  <si>
    <t xml:space="preserve">   50  </t>
  </si>
  <si>
    <t>3549016A40</t>
  </si>
  <si>
    <t>- podpera vedenia do dreva : PV 17, vrut (D8x100+100)mm</t>
  </si>
  <si>
    <t>27.31.30</t>
  </si>
  <si>
    <t xml:space="preserve">   51  </t>
  </si>
  <si>
    <t>210220211</t>
  </si>
  <si>
    <t>Montáž zvodovej tyče do dĺžky 2m, upevnenie na hrebeň strechy, do dreva</t>
  </si>
  <si>
    <t>74511-0211</t>
  </si>
  <si>
    <t xml:space="preserve">   52  </t>
  </si>
  <si>
    <t>3549030A12</t>
  </si>
  <si>
    <t>Tyč zvodová (FeZn) : JD 20a, s osadením M12x40 (D18x2000)mm</t>
  </si>
  <si>
    <t xml:space="preserve">f111128             </t>
  </si>
  <si>
    <t xml:space="preserve">   53  </t>
  </si>
  <si>
    <t>3549030A70</t>
  </si>
  <si>
    <t>- držiak zvodovej tyče (FeZn) : DJ 4h, na krov horná (pre tyče D18)</t>
  </si>
  <si>
    <t xml:space="preserve">f211212             </t>
  </si>
  <si>
    <t xml:space="preserve">   54  </t>
  </si>
  <si>
    <t>3549030A80</t>
  </si>
  <si>
    <t>- strieška ochranná (FeZn) : OS 01, horná, otvor D20mm</t>
  </si>
  <si>
    <t xml:space="preserve">f221112             </t>
  </si>
  <si>
    <t xml:space="preserve">   55  </t>
  </si>
  <si>
    <t>210220301</t>
  </si>
  <si>
    <t>Montáž bleskozvodnej svorky do 2 skrutiek (SS,SP1,SR 03)</t>
  </si>
  <si>
    <t>74524-0301</t>
  </si>
  <si>
    <t xml:space="preserve">   56  </t>
  </si>
  <si>
    <t>3549040A20</t>
  </si>
  <si>
    <t>Svorka spojovacia (FeZn) : SS, s príložkou (2xM8)</t>
  </si>
  <si>
    <t xml:space="preserve">f613112             </t>
  </si>
  <si>
    <t xml:space="preserve">   57  </t>
  </si>
  <si>
    <t>210220302</t>
  </si>
  <si>
    <t>Montáž bleskozvodnej svorky nad 2 skrutky (SJ,SK,SO,SZ,ST,SR01-2)</t>
  </si>
  <si>
    <t>74524-0302</t>
  </si>
  <si>
    <t xml:space="preserve">   58  </t>
  </si>
  <si>
    <t>3549040A36</t>
  </si>
  <si>
    <t>Svorka skúšobná (FeZn) : SZ (4xM8)</t>
  </si>
  <si>
    <t xml:space="preserve">t614109             </t>
  </si>
  <si>
    <t xml:space="preserve">   59  </t>
  </si>
  <si>
    <t>3549040A41</t>
  </si>
  <si>
    <t>Svorka odbočná, spojovacia (FeZn) : SR 02 R, pre pásovinu 30x4 (4xR8)</t>
  </si>
  <si>
    <t xml:space="preserve">   60  </t>
  </si>
  <si>
    <t>210220372</t>
  </si>
  <si>
    <t>Montáž ochranného uholníka, alebo rúrky, s držiakmi, do muriva</t>
  </si>
  <si>
    <t>74525-0372</t>
  </si>
  <si>
    <t xml:space="preserve">   61  </t>
  </si>
  <si>
    <t>3549060A01</t>
  </si>
  <si>
    <t>Uholník ochranný (FeZn) : OU 1,7 (1,7m)</t>
  </si>
  <si>
    <t xml:space="preserve">f511121             </t>
  </si>
  <si>
    <t xml:space="preserve">   62  </t>
  </si>
  <si>
    <t>3549060A14</t>
  </si>
  <si>
    <t>- držiak ochranného uholníka (FeZn) : DU D, do dreva (D12x80+100)mm</t>
  </si>
  <si>
    <t xml:space="preserve">f521112             </t>
  </si>
  <si>
    <t xml:space="preserve">   63  </t>
  </si>
  <si>
    <t>213291000</t>
  </si>
  <si>
    <t>Spracovanie východiskovej revízie a vypracovanie správy</t>
  </si>
  <si>
    <t>hod</t>
  </si>
  <si>
    <t>74381-1000</t>
  </si>
  <si>
    <t xml:space="preserve">M21 - 155 Elektromontáže  spolu: </t>
  </si>
  <si>
    <t xml:space="preserve">   64  </t>
  </si>
  <si>
    <t>946</t>
  </si>
  <si>
    <t>460200163</t>
  </si>
  <si>
    <t>Káblové ryhy šírky 35, hĺbky 80 [cm], zemina tr.3</t>
  </si>
  <si>
    <t>19020-0163</t>
  </si>
  <si>
    <t xml:space="preserve">   65  </t>
  </si>
  <si>
    <t>460560163</t>
  </si>
  <si>
    <t>Zásyp ryhy šírky 35, hĺbky 80 [cm], zemina tr.3</t>
  </si>
  <si>
    <t>19056-0163</t>
  </si>
  <si>
    <t xml:space="preserve">M46 - 202 Zemné práce pri ext. montážach  spolu: </t>
  </si>
  <si>
    <t xml:space="preserve">PRÁCE A DODÁVKY M  spolu: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</si>
</sst>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&quot; Sk&quot;;[RED]\-#,##0&quot; Sk&quot;"/>
    <numFmt numFmtId="166" formatCode="\ #,##0&quot; Sk &quot;;\-#,##0&quot; Sk &quot;;&quot; - Sk &quot;;@\ "/>
    <numFmt numFmtId="167" formatCode="@"/>
    <numFmt numFmtId="168" formatCode="#,##0"/>
    <numFmt numFmtId="169" formatCode="#,##0.00"/>
    <numFmt numFmtId="170" formatCode="0.00%"/>
    <numFmt numFmtId="171" formatCode="#,##0\ "/>
    <numFmt numFmtId="172" formatCode="#,##0.00000"/>
    <numFmt numFmtId="173" formatCode="#,##0.000"/>
    <numFmt numFmtId="174" formatCode="0.000"/>
    <numFmt numFmtId="175" formatCode="#,##0.0"/>
    <numFmt numFmtId="176" formatCode="#,##0.0000"/>
  </numFmts>
  <fonts count="25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0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vertical="center"/>
      <protection/>
    </xf>
    <xf numFmtId="164" fontId="0" fillId="0" borderId="0" applyFill="0" applyBorder="0">
      <alignment vertical="center"/>
      <protection/>
    </xf>
    <xf numFmtId="165" fontId="1" fillId="0" borderId="1">
      <alignment/>
      <protection/>
    </xf>
    <xf numFmtId="164" fontId="0" fillId="0" borderId="1" applyFill="0">
      <alignment/>
      <protection/>
    </xf>
    <xf numFmtId="166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17" borderId="4" applyNumberFormat="0" applyAlignment="0" applyProtection="0"/>
    <xf numFmtId="164" fontId="4" fillId="15" borderId="0" applyNumberFormat="0" applyBorder="0" applyAlignment="0" applyProtection="0"/>
    <xf numFmtId="164" fontId="8" fillId="0" borderId="0">
      <alignment/>
      <protection/>
    </xf>
    <xf numFmtId="164" fontId="9" fillId="0" borderId="0" applyNumberFormat="0" applyFill="0" applyBorder="0" applyAlignment="0" applyProtection="0"/>
    <xf numFmtId="164" fontId="10" fillId="6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6" applyNumberFormat="0" applyFill="0" applyAlignment="0" applyProtection="0"/>
    <xf numFmtId="164" fontId="13" fillId="0" borderId="0" applyNumberFormat="0" applyFill="0" applyBorder="0" applyAlignment="0" applyProtection="0"/>
    <xf numFmtId="164" fontId="14" fillId="7" borderId="2" applyNumberFormat="0" applyAlignment="0" applyProtection="0"/>
    <xf numFmtId="164" fontId="7" fillId="17" borderId="4" applyNumberFormat="0" applyAlignment="0" applyProtection="0"/>
    <xf numFmtId="164" fontId="15" fillId="0" borderId="7" applyNumberFormat="0" applyFill="0" applyAlignment="0" applyProtection="0"/>
    <xf numFmtId="164" fontId="16" fillId="7" borderId="0" applyNumberFormat="0" applyBorder="0" applyAlignment="0" applyProtection="0"/>
    <xf numFmtId="164" fontId="16" fillId="7" borderId="0" applyNumberFormat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164" fontId="0" fillId="4" borderId="8" applyNumberFormat="0" applyAlignment="0" applyProtection="0"/>
    <xf numFmtId="164" fontId="17" fillId="0" borderId="0" applyNumberFormat="0" applyFill="0" applyBorder="0" applyAlignment="0" applyProtection="0"/>
    <xf numFmtId="164" fontId="18" fillId="16" borderId="9" applyNumberFormat="0" applyAlignment="0" applyProtection="0"/>
    <xf numFmtId="164" fontId="15" fillId="0" borderId="7" applyNumberFormat="0" applyFill="0" applyAlignment="0" applyProtection="0"/>
    <xf numFmtId="164" fontId="10" fillId="6" borderId="0" applyNumberFormat="0" applyBorder="0" applyAlignment="0" applyProtection="0"/>
    <xf numFmtId="164" fontId="1" fillId="0" borderId="0" applyBorder="0">
      <alignment vertical="center"/>
      <protection/>
    </xf>
    <xf numFmtId="164" fontId="15" fillId="0" borderId="0" applyNumberFormat="0" applyFill="0" applyBorder="0" applyAlignment="0" applyProtection="0"/>
    <xf numFmtId="164" fontId="1" fillId="0" borderId="10">
      <alignment vertical="center"/>
      <protection/>
    </xf>
    <xf numFmtId="164" fontId="17" fillId="0" borderId="0" applyNumberFormat="0" applyFill="0" applyBorder="0" applyAlignment="0" applyProtection="0"/>
    <xf numFmtId="164" fontId="6" fillId="0" borderId="3" applyNumberFormat="0" applyFill="0" applyAlignment="0" applyProtection="0"/>
    <xf numFmtId="164" fontId="9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</cellStyleXfs>
  <cellXfs count="152">
    <xf numFmtId="164" fontId="0" fillId="0" borderId="0" xfId="0" applyAlignment="1">
      <alignment/>
    </xf>
    <xf numFmtId="164" fontId="19" fillId="0" borderId="0" xfId="85" applyFont="1">
      <alignment/>
      <protection/>
    </xf>
    <xf numFmtId="164" fontId="19" fillId="0" borderId="0" xfId="85" applyFont="1" applyAlignment="1">
      <alignment horizontal="left" vertical="center"/>
      <protection/>
    </xf>
    <xf numFmtId="164" fontId="20" fillId="0" borderId="0" xfId="84" applyFont="1" applyAlignment="1">
      <alignment horizontal="left" vertical="center"/>
      <protection/>
    </xf>
    <xf numFmtId="164" fontId="21" fillId="0" borderId="0" xfId="84" applyFont="1">
      <alignment/>
      <protection/>
    </xf>
    <xf numFmtId="164" fontId="19" fillId="0" borderId="11" xfId="85" applyFont="1" applyBorder="1" applyAlignment="1">
      <alignment horizontal="left" vertical="center"/>
      <protection/>
    </xf>
    <xf numFmtId="164" fontId="19" fillId="0" borderId="12" xfId="85" applyFont="1" applyBorder="1" applyAlignment="1">
      <alignment horizontal="left" vertical="center"/>
      <protection/>
    </xf>
    <xf numFmtId="164" fontId="19" fillId="0" borderId="12" xfId="85" applyFont="1" applyBorder="1" applyAlignment="1">
      <alignment horizontal="right" vertical="center"/>
      <protection/>
    </xf>
    <xf numFmtId="164" fontId="19" fillId="0" borderId="13" xfId="85" applyFont="1" applyBorder="1" applyAlignment="1">
      <alignment horizontal="left" vertical="center"/>
      <protection/>
    </xf>
    <xf numFmtId="164" fontId="22" fillId="0" borderId="0" xfId="84" applyFont="1">
      <alignment/>
      <protection/>
    </xf>
    <xf numFmtId="164" fontId="22" fillId="0" borderId="0" xfId="84" applyFont="1" applyProtection="1">
      <alignment/>
      <protection locked="0"/>
    </xf>
    <xf numFmtId="167" fontId="22" fillId="0" borderId="0" xfId="84" applyNumberFormat="1" applyFont="1">
      <alignment/>
      <protection/>
    </xf>
    <xf numFmtId="164" fontId="19" fillId="0" borderId="14" xfId="85" applyFont="1" applyBorder="1" applyAlignment="1">
      <alignment horizontal="left" vertical="center"/>
      <protection/>
    </xf>
    <xf numFmtId="164" fontId="19" fillId="0" borderId="15" xfId="85" applyFont="1" applyBorder="1" applyAlignment="1">
      <alignment horizontal="left" vertical="center"/>
      <protection/>
    </xf>
    <xf numFmtId="164" fontId="19" fillId="0" borderId="15" xfId="85" applyFont="1" applyBorder="1" applyAlignment="1">
      <alignment horizontal="right" vertical="center"/>
      <protection/>
    </xf>
    <xf numFmtId="164" fontId="19" fillId="0" borderId="16" xfId="85" applyFont="1" applyBorder="1" applyAlignment="1">
      <alignment horizontal="left" vertical="center"/>
      <protection/>
    </xf>
    <xf numFmtId="164" fontId="19" fillId="0" borderId="17" xfId="85" applyFont="1" applyBorder="1" applyAlignment="1">
      <alignment horizontal="left" vertical="center"/>
      <protection/>
    </xf>
    <xf numFmtId="164" fontId="19" fillId="0" borderId="18" xfId="85" applyFont="1" applyBorder="1" applyAlignment="1">
      <alignment horizontal="left" vertical="center"/>
      <protection/>
    </xf>
    <xf numFmtId="164" fontId="19" fillId="0" borderId="18" xfId="85" applyFont="1" applyBorder="1" applyAlignment="1">
      <alignment horizontal="right" vertical="center"/>
      <protection/>
    </xf>
    <xf numFmtId="164" fontId="19" fillId="0" borderId="19" xfId="85" applyFont="1" applyBorder="1" applyAlignment="1">
      <alignment horizontal="left" vertical="center"/>
      <protection/>
    </xf>
    <xf numFmtId="164" fontId="19" fillId="0" borderId="20" xfId="85" applyFont="1" applyBorder="1" applyAlignment="1">
      <alignment horizontal="left" vertical="center"/>
      <protection/>
    </xf>
    <xf numFmtId="164" fontId="19" fillId="0" borderId="21" xfId="85" applyFont="1" applyBorder="1" applyAlignment="1">
      <alignment horizontal="left" vertical="center"/>
      <protection/>
    </xf>
    <xf numFmtId="164" fontId="19" fillId="0" borderId="21" xfId="85" applyFont="1" applyBorder="1" applyAlignment="1">
      <alignment horizontal="right" vertical="center"/>
      <protection/>
    </xf>
    <xf numFmtId="167" fontId="19" fillId="0" borderId="22" xfId="85" applyNumberFormat="1" applyFont="1" applyBorder="1" applyAlignment="1">
      <alignment horizontal="left" vertical="center"/>
      <protection/>
    </xf>
    <xf numFmtId="167" fontId="19" fillId="0" borderId="12" xfId="85" applyNumberFormat="1" applyFont="1" applyBorder="1" applyAlignment="1">
      <alignment horizontal="left" vertical="center"/>
      <protection/>
    </xf>
    <xf numFmtId="164" fontId="19" fillId="0" borderId="23" xfId="85" applyFont="1" applyBorder="1" applyAlignment="1">
      <alignment horizontal="left" vertical="center"/>
      <protection/>
    </xf>
    <xf numFmtId="164" fontId="19" fillId="0" borderId="24" xfId="85" applyFont="1" applyBorder="1" applyAlignment="1">
      <alignment horizontal="left" vertical="center"/>
      <protection/>
    </xf>
    <xf numFmtId="167" fontId="19" fillId="0" borderId="24" xfId="85" applyNumberFormat="1" applyFont="1" applyBorder="1" applyAlignment="1">
      <alignment horizontal="left" vertical="center"/>
      <protection/>
    </xf>
    <xf numFmtId="164" fontId="19" fillId="0" borderId="25" xfId="85" applyFont="1" applyBorder="1" applyAlignment="1">
      <alignment horizontal="left" vertical="center"/>
      <protection/>
    </xf>
    <xf numFmtId="167" fontId="19" fillId="0" borderId="15" xfId="85" applyNumberFormat="1" applyFont="1" applyBorder="1" applyAlignment="1">
      <alignment horizontal="left" vertical="center"/>
      <protection/>
    </xf>
    <xf numFmtId="164" fontId="19" fillId="0" borderId="26" xfId="85" applyFont="1" applyBorder="1" applyAlignment="1">
      <alignment horizontal="left" vertical="center"/>
      <protection/>
    </xf>
    <xf numFmtId="164" fontId="19" fillId="0" borderId="27" xfId="85" applyFont="1" applyBorder="1" applyAlignment="1">
      <alignment horizontal="left" vertical="center"/>
      <protection/>
    </xf>
    <xf numFmtId="164" fontId="19" fillId="0" borderId="28" xfId="85" applyFont="1" applyBorder="1" applyAlignment="1">
      <alignment horizontal="left" vertical="center"/>
      <protection/>
    </xf>
    <xf numFmtId="164" fontId="19" fillId="0" borderId="11" xfId="85" applyFont="1" applyBorder="1" applyAlignment="1">
      <alignment horizontal="right" vertical="center"/>
      <protection/>
    </xf>
    <xf numFmtId="168" fontId="19" fillId="0" borderId="29" xfId="85" applyNumberFormat="1" applyFont="1" applyBorder="1" applyAlignment="1">
      <alignment horizontal="right" vertical="center"/>
      <protection/>
    </xf>
    <xf numFmtId="168" fontId="19" fillId="0" borderId="13" xfId="85" applyNumberFormat="1" applyFont="1" applyBorder="1" applyAlignment="1">
      <alignment horizontal="right" vertical="center"/>
      <protection/>
    </xf>
    <xf numFmtId="164" fontId="19" fillId="0" borderId="23" xfId="85" applyFont="1" applyBorder="1" applyAlignment="1">
      <alignment horizontal="right" vertical="center"/>
      <protection/>
    </xf>
    <xf numFmtId="168" fontId="19" fillId="0" borderId="30" xfId="85" applyNumberFormat="1" applyFont="1" applyBorder="1" applyAlignment="1">
      <alignment horizontal="right" vertical="center"/>
      <protection/>
    </xf>
    <xf numFmtId="164" fontId="19" fillId="0" borderId="24" xfId="85" applyFont="1" applyBorder="1" applyAlignment="1">
      <alignment horizontal="right" vertical="center"/>
      <protection/>
    </xf>
    <xf numFmtId="168" fontId="19" fillId="0" borderId="25" xfId="85" applyNumberFormat="1" applyFont="1" applyBorder="1" applyAlignment="1">
      <alignment horizontal="right" vertical="center"/>
      <protection/>
    </xf>
    <xf numFmtId="164" fontId="19" fillId="0" borderId="26" xfId="85" applyFont="1" applyBorder="1" applyAlignment="1">
      <alignment horizontal="right" vertical="center"/>
      <protection/>
    </xf>
    <xf numFmtId="168" fontId="19" fillId="0" borderId="31" xfId="85" applyNumberFormat="1" applyFont="1" applyBorder="1" applyAlignment="1">
      <alignment horizontal="right" vertical="center"/>
      <protection/>
    </xf>
    <xf numFmtId="164" fontId="19" fillId="0" borderId="27" xfId="85" applyFont="1" applyBorder="1" applyAlignment="1">
      <alignment horizontal="right" vertical="center"/>
      <protection/>
    </xf>
    <xf numFmtId="168" fontId="19" fillId="0" borderId="28" xfId="85" applyNumberFormat="1" applyFont="1" applyBorder="1" applyAlignment="1">
      <alignment horizontal="right" vertical="center"/>
      <protection/>
    </xf>
    <xf numFmtId="164" fontId="23" fillId="0" borderId="32" xfId="85" applyFont="1" applyBorder="1" applyAlignment="1">
      <alignment horizontal="center" vertical="center"/>
      <protection/>
    </xf>
    <xf numFmtId="164" fontId="19" fillId="0" borderId="33" xfId="85" applyFont="1" applyBorder="1" applyAlignment="1">
      <alignment horizontal="left" vertical="center"/>
      <protection/>
    </xf>
    <xf numFmtId="164" fontId="19" fillId="0" borderId="33" xfId="85" applyFont="1" applyBorder="1" applyAlignment="1">
      <alignment horizontal="center" vertical="center"/>
      <protection/>
    </xf>
    <xf numFmtId="164" fontId="19" fillId="0" borderId="34" xfId="85" applyFont="1" applyBorder="1" applyAlignment="1">
      <alignment horizontal="center" vertical="center"/>
      <protection/>
    </xf>
    <xf numFmtId="164" fontId="19" fillId="0" borderId="35" xfId="85" applyFont="1" applyBorder="1" applyAlignment="1">
      <alignment horizontal="center" vertical="center"/>
      <protection/>
    </xf>
    <xf numFmtId="164" fontId="19" fillId="0" borderId="36" xfId="85" applyFont="1" applyBorder="1" applyAlignment="1">
      <alignment horizontal="center" vertical="center"/>
      <protection/>
    </xf>
    <xf numFmtId="164" fontId="19" fillId="0" borderId="37" xfId="85" applyFont="1" applyBorder="1" applyAlignment="1">
      <alignment horizontal="center" vertical="center"/>
      <protection/>
    </xf>
    <xf numFmtId="164" fontId="19" fillId="0" borderId="38" xfId="85" applyFont="1" applyBorder="1" applyAlignment="1">
      <alignment horizontal="center" vertical="center"/>
      <protection/>
    </xf>
    <xf numFmtId="164" fontId="19" fillId="0" borderId="39" xfId="85" applyFont="1" applyBorder="1" applyAlignment="1">
      <alignment horizontal="left" vertical="center"/>
      <protection/>
    </xf>
    <xf numFmtId="169" fontId="19" fillId="0" borderId="39" xfId="85" applyNumberFormat="1" applyFont="1" applyBorder="1" applyAlignment="1">
      <alignment horizontal="right" vertical="center"/>
      <protection/>
    </xf>
    <xf numFmtId="169" fontId="19" fillId="0" borderId="40" xfId="85" applyNumberFormat="1" applyFont="1" applyBorder="1" applyAlignment="1">
      <alignment horizontal="right" vertical="center"/>
      <protection/>
    </xf>
    <xf numFmtId="164" fontId="19" fillId="0" borderId="41" xfId="85" applyFont="1" applyBorder="1" applyAlignment="1">
      <alignment horizontal="left" vertical="center"/>
      <protection/>
    </xf>
    <xf numFmtId="164" fontId="19" fillId="0" borderId="42" xfId="85" applyNumberFormat="1" applyFont="1" applyBorder="1" applyAlignment="1">
      <alignment horizontal="left" vertical="center"/>
      <protection/>
    </xf>
    <xf numFmtId="164" fontId="19" fillId="0" borderId="43" xfId="85" applyFont="1" applyBorder="1" applyAlignment="1">
      <alignment horizontal="center" vertical="center"/>
      <protection/>
    </xf>
    <xf numFmtId="164" fontId="19" fillId="0" borderId="10" xfId="85" applyFont="1" applyBorder="1" applyAlignment="1">
      <alignment horizontal="left" vertical="center"/>
      <protection/>
    </xf>
    <xf numFmtId="169" fontId="19" fillId="0" borderId="10" xfId="85" applyNumberFormat="1" applyFont="1" applyBorder="1" applyAlignment="1">
      <alignment horizontal="right" vertical="center"/>
      <protection/>
    </xf>
    <xf numFmtId="164" fontId="19" fillId="0" borderId="44" xfId="85" applyFont="1" applyBorder="1" applyAlignment="1">
      <alignment horizontal="left" vertical="center"/>
      <protection/>
    </xf>
    <xf numFmtId="169" fontId="19" fillId="0" borderId="45" xfId="85" applyNumberFormat="1" applyFont="1" applyBorder="1" applyAlignment="1">
      <alignment horizontal="right" vertical="center"/>
      <protection/>
    </xf>
    <xf numFmtId="169" fontId="19" fillId="0" borderId="46" xfId="85" applyNumberFormat="1" applyFont="1" applyBorder="1" applyAlignment="1">
      <alignment horizontal="right" vertical="center"/>
      <protection/>
    </xf>
    <xf numFmtId="164" fontId="19" fillId="0" borderId="47" xfId="85" applyFont="1" applyBorder="1" applyAlignment="1">
      <alignment horizontal="center" vertical="center"/>
      <protection/>
    </xf>
    <xf numFmtId="164" fontId="19" fillId="0" borderId="48" xfId="85" applyFont="1" applyBorder="1" applyAlignment="1">
      <alignment horizontal="left" vertical="center"/>
      <protection/>
    </xf>
    <xf numFmtId="169" fontId="19" fillId="0" borderId="48" xfId="85" applyNumberFormat="1" applyFont="1" applyBorder="1" applyAlignment="1">
      <alignment horizontal="right" vertical="center"/>
      <protection/>
    </xf>
    <xf numFmtId="169" fontId="19" fillId="0" borderId="49" xfId="85" applyNumberFormat="1" applyFont="1" applyBorder="1" applyAlignment="1">
      <alignment horizontal="right" vertical="center"/>
      <protection/>
    </xf>
    <xf numFmtId="169" fontId="19" fillId="0" borderId="50" xfId="85" applyNumberFormat="1" applyFont="1" applyBorder="1" applyAlignment="1">
      <alignment horizontal="right" vertical="center"/>
      <protection/>
    </xf>
    <xf numFmtId="164" fontId="19" fillId="0" borderId="27" xfId="85" applyFont="1" applyBorder="1">
      <alignment/>
      <protection/>
    </xf>
    <xf numFmtId="164" fontId="19" fillId="0" borderId="35" xfId="85" applyFont="1" applyBorder="1" applyAlignment="1">
      <alignment horizontal="left" vertical="center"/>
      <protection/>
    </xf>
    <xf numFmtId="167" fontId="19" fillId="0" borderId="44" xfId="85" applyNumberFormat="1" applyFont="1" applyBorder="1" applyAlignment="1">
      <alignment horizontal="left" vertical="center"/>
      <protection/>
    </xf>
    <xf numFmtId="170" fontId="19" fillId="0" borderId="51" xfId="85" applyNumberFormat="1" applyFont="1" applyBorder="1" applyAlignment="1">
      <alignment horizontal="right" vertical="center"/>
      <protection/>
    </xf>
    <xf numFmtId="164" fontId="19" fillId="0" borderId="52" xfId="85" applyFont="1" applyBorder="1" applyAlignment="1">
      <alignment horizontal="left" vertical="center"/>
      <protection/>
    </xf>
    <xf numFmtId="167" fontId="19" fillId="0" borderId="15" xfId="85" applyNumberFormat="1" applyFont="1" applyBorder="1" applyAlignment="1">
      <alignment horizontal="right" vertical="center"/>
      <protection/>
    </xf>
    <xf numFmtId="170" fontId="19" fillId="0" borderId="52" xfId="85" applyNumberFormat="1" applyFont="1" applyBorder="1" applyAlignment="1">
      <alignment horizontal="right" vertical="center"/>
      <protection/>
    </xf>
    <xf numFmtId="164" fontId="19" fillId="0" borderId="49" xfId="85" applyFont="1" applyBorder="1" applyAlignment="1">
      <alignment horizontal="left" vertical="center"/>
      <protection/>
    </xf>
    <xf numFmtId="164" fontId="19" fillId="0" borderId="53" xfId="85" applyFont="1" applyBorder="1" applyAlignment="1">
      <alignment horizontal="right" vertical="center"/>
      <protection/>
    </xf>
    <xf numFmtId="164" fontId="19" fillId="0" borderId="54" xfId="85" applyFont="1" applyBorder="1" applyAlignment="1">
      <alignment horizontal="center" vertical="center"/>
      <protection/>
    </xf>
    <xf numFmtId="164" fontId="19" fillId="0" borderId="55" xfId="85" applyFont="1" applyBorder="1" applyAlignment="1">
      <alignment horizontal="left" vertical="center"/>
      <protection/>
    </xf>
    <xf numFmtId="164" fontId="19" fillId="0" borderId="55" xfId="85" applyFont="1" applyBorder="1" applyAlignment="1">
      <alignment horizontal="right" vertical="center"/>
      <protection/>
    </xf>
    <xf numFmtId="164" fontId="19" fillId="0" borderId="56" xfId="85" applyFont="1" applyBorder="1" applyAlignment="1">
      <alignment horizontal="right" vertical="center"/>
      <protection/>
    </xf>
    <xf numFmtId="168" fontId="19" fillId="0" borderId="57" xfId="85" applyNumberFormat="1" applyFont="1" applyBorder="1" applyAlignment="1">
      <alignment horizontal="right" vertical="center"/>
      <protection/>
    </xf>
    <xf numFmtId="164" fontId="19" fillId="0" borderId="58" xfId="85" applyFont="1" applyBorder="1" applyAlignment="1">
      <alignment horizontal="left" vertical="center"/>
      <protection/>
    </xf>
    <xf numFmtId="164" fontId="19" fillId="0" borderId="0" xfId="85" applyFont="1" applyBorder="1" applyAlignment="1">
      <alignment horizontal="right" vertical="center"/>
      <protection/>
    </xf>
    <xf numFmtId="164" fontId="19" fillId="0" borderId="0" xfId="85" applyFont="1" applyBorder="1" applyAlignment="1">
      <alignment horizontal="left" vertical="center"/>
      <protection/>
    </xf>
    <xf numFmtId="164" fontId="19" fillId="0" borderId="59" xfId="85" applyFont="1" applyBorder="1" applyAlignment="1">
      <alignment horizontal="right" vertical="center"/>
      <protection/>
    </xf>
    <xf numFmtId="168" fontId="19" fillId="0" borderId="60" xfId="85" applyNumberFormat="1" applyFont="1" applyBorder="1" applyAlignment="1">
      <alignment horizontal="right" vertical="center"/>
      <protection/>
    </xf>
    <xf numFmtId="164" fontId="19" fillId="0" borderId="30" xfId="85" applyFont="1" applyBorder="1" applyAlignment="1">
      <alignment horizontal="right" vertical="center"/>
      <protection/>
    </xf>
    <xf numFmtId="168" fontId="19" fillId="0" borderId="59" xfId="85" applyNumberFormat="1" applyFont="1" applyBorder="1" applyAlignment="1">
      <alignment horizontal="right" vertical="center"/>
      <protection/>
    </xf>
    <xf numFmtId="169" fontId="19" fillId="0" borderId="52" xfId="85" applyNumberFormat="1" applyFont="1" applyBorder="1" applyAlignment="1">
      <alignment horizontal="right" vertical="center"/>
      <protection/>
    </xf>
    <xf numFmtId="164" fontId="19" fillId="0" borderId="26" xfId="85" applyFont="1" applyBorder="1" applyAlignment="1">
      <alignment horizontal="center" vertical="center"/>
      <protection/>
    </xf>
    <xf numFmtId="168" fontId="19" fillId="0" borderId="27" xfId="85" applyNumberFormat="1" applyFont="1" applyBorder="1" applyAlignment="1">
      <alignment horizontal="right" vertical="center"/>
      <protection/>
    </xf>
    <xf numFmtId="168" fontId="19" fillId="0" borderId="61" xfId="85" applyNumberFormat="1" applyFont="1" applyBorder="1" applyAlignment="1">
      <alignment horizontal="right" vertical="center"/>
      <protection/>
    </xf>
    <xf numFmtId="164" fontId="23" fillId="0" borderId="62" xfId="85" applyFont="1" applyBorder="1" applyAlignment="1">
      <alignment horizontal="center" vertical="center"/>
      <protection/>
    </xf>
    <xf numFmtId="164" fontId="19" fillId="0" borderId="63" xfId="85" applyFont="1" applyBorder="1" applyAlignment="1">
      <alignment horizontal="left" vertical="center"/>
      <protection/>
    </xf>
    <xf numFmtId="164" fontId="19" fillId="0" borderId="64" xfId="85" applyFont="1" applyBorder="1" applyAlignment="1">
      <alignment horizontal="left" vertical="center"/>
      <protection/>
    </xf>
    <xf numFmtId="171" fontId="19" fillId="0" borderId="65" xfId="85" applyNumberFormat="1" applyFont="1" applyBorder="1" applyAlignment="1">
      <alignment horizontal="right" vertical="center"/>
      <protection/>
    </xf>
    <xf numFmtId="164" fontId="19" fillId="0" borderId="54" xfId="85" applyFont="1" applyBorder="1" applyAlignment="1">
      <alignment horizontal="left" vertical="center"/>
      <protection/>
    </xf>
    <xf numFmtId="164" fontId="19" fillId="0" borderId="55" xfId="85" applyFont="1" applyBorder="1" applyAlignment="1">
      <alignment horizontal="center" vertical="center"/>
      <protection/>
    </xf>
    <xf numFmtId="164" fontId="19" fillId="0" borderId="57" xfId="85" applyFont="1" applyBorder="1" applyAlignment="1">
      <alignment horizontal="center" vertical="center"/>
      <protection/>
    </xf>
    <xf numFmtId="164" fontId="19" fillId="0" borderId="60" xfId="85" applyFont="1" applyBorder="1" applyAlignment="1">
      <alignment horizontal="left" vertical="center"/>
      <protection/>
    </xf>
    <xf numFmtId="167" fontId="19" fillId="0" borderId="0" xfId="0" applyNumberFormat="1" applyFont="1" applyAlignment="1" applyProtection="1">
      <alignment horizontal="left" vertical="top" wrapText="1"/>
      <protection/>
    </xf>
    <xf numFmtId="169" fontId="19" fillId="0" borderId="0" xfId="0" applyNumberFormat="1" applyFont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3" fontId="19" fillId="0" borderId="0" xfId="0" applyNumberFormat="1" applyFont="1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20" fillId="0" borderId="0" xfId="0" applyFont="1" applyAlignment="1" applyProtection="1">
      <alignment/>
      <protection/>
    </xf>
    <xf numFmtId="164" fontId="19" fillId="0" borderId="66" xfId="0" applyFont="1" applyBorder="1" applyAlignment="1" applyProtection="1">
      <alignment horizontal="center"/>
      <protection/>
    </xf>
    <xf numFmtId="164" fontId="19" fillId="0" borderId="10" xfId="0" applyFont="1" applyBorder="1" applyAlignment="1" applyProtection="1">
      <alignment horizontal="center"/>
      <protection/>
    </xf>
    <xf numFmtId="164" fontId="19" fillId="0" borderId="39" xfId="0" applyFont="1" applyBorder="1" applyAlignment="1" applyProtection="1">
      <alignment horizontal="center"/>
      <protection/>
    </xf>
    <xf numFmtId="167" fontId="23" fillId="0" borderId="0" xfId="0" applyNumberFormat="1" applyFont="1" applyAlignment="1" applyProtection="1">
      <alignment horizontal="left" vertical="top" wrapText="1"/>
      <protection/>
    </xf>
    <xf numFmtId="169" fontId="23" fillId="0" borderId="0" xfId="0" applyNumberFormat="1" applyFont="1" applyAlignment="1" applyProtection="1">
      <alignment/>
      <protection/>
    </xf>
    <xf numFmtId="172" fontId="23" fillId="0" borderId="0" xfId="0" applyNumberFormat="1" applyFont="1" applyAlignment="1" applyProtection="1">
      <alignment/>
      <protection/>
    </xf>
    <xf numFmtId="173" fontId="23" fillId="0" borderId="0" xfId="0" applyNumberFormat="1" applyFont="1" applyAlignment="1" applyProtection="1">
      <alignment/>
      <protection/>
    </xf>
    <xf numFmtId="164" fontId="19" fillId="0" borderId="0" xfId="0" applyFont="1" applyAlignment="1" applyProtection="1">
      <alignment horizontal="right" vertical="top"/>
      <protection/>
    </xf>
    <xf numFmtId="167" fontId="19" fillId="0" borderId="0" xfId="0" applyNumberFormat="1" applyFont="1" applyAlignment="1" applyProtection="1">
      <alignment horizontal="center" vertical="top"/>
      <protection/>
    </xf>
    <xf numFmtId="167" fontId="19" fillId="0" borderId="0" xfId="0" applyNumberFormat="1" applyFont="1" applyAlignment="1" applyProtection="1">
      <alignment vertical="top"/>
      <protection/>
    </xf>
    <xf numFmtId="173" fontId="19" fillId="0" borderId="0" xfId="0" applyNumberFormat="1" applyFont="1" applyAlignment="1" applyProtection="1">
      <alignment vertical="top"/>
      <protection/>
    </xf>
    <xf numFmtId="164" fontId="19" fillId="0" borderId="0" xfId="0" applyFont="1" applyAlignment="1" applyProtection="1">
      <alignment vertical="top"/>
      <protection/>
    </xf>
    <xf numFmtId="169" fontId="19" fillId="0" borderId="0" xfId="0" applyNumberFormat="1" applyFont="1" applyAlignment="1" applyProtection="1">
      <alignment vertical="top"/>
      <protection/>
    </xf>
    <xf numFmtId="172" fontId="19" fillId="0" borderId="0" xfId="0" applyNumberFormat="1" applyFont="1" applyAlignment="1" applyProtection="1">
      <alignment vertical="top"/>
      <protection/>
    </xf>
    <xf numFmtId="164" fontId="19" fillId="0" borderId="0" xfId="0" applyFont="1" applyAlignment="1" applyProtection="1">
      <alignment horizontal="center" vertical="top"/>
      <protection/>
    </xf>
    <xf numFmtId="174" fontId="19" fillId="0" borderId="0" xfId="0" applyNumberFormat="1" applyFont="1" applyAlignment="1" applyProtection="1">
      <alignment vertical="top"/>
      <protection/>
    </xf>
    <xf numFmtId="164" fontId="19" fillId="0" borderId="0" xfId="0" applyFont="1" applyAlignment="1" applyProtection="1">
      <alignment wrapText="1"/>
      <protection/>
    </xf>
    <xf numFmtId="164" fontId="21" fillId="0" borderId="0" xfId="0" applyFont="1" applyAlignment="1" applyProtection="1">
      <alignment horizontal="center"/>
      <protection/>
    </xf>
    <xf numFmtId="164" fontId="21" fillId="0" borderId="0" xfId="0" applyFont="1" applyAlignment="1" applyProtection="1">
      <alignment horizontal="right"/>
      <protection/>
    </xf>
    <xf numFmtId="167" fontId="19" fillId="0" borderId="0" xfId="0" applyNumberFormat="1" applyFont="1" applyAlignment="1" applyProtection="1">
      <alignment/>
      <protection/>
    </xf>
    <xf numFmtId="175" fontId="21" fillId="0" borderId="0" xfId="0" applyNumberFormat="1" applyFont="1" applyAlignment="1" applyProtection="1">
      <alignment horizontal="right"/>
      <protection/>
    </xf>
    <xf numFmtId="169" fontId="21" fillId="0" borderId="0" xfId="0" applyNumberFormat="1" applyFont="1" applyAlignment="1" applyProtection="1">
      <alignment horizontal="right"/>
      <protection/>
    </xf>
    <xf numFmtId="173" fontId="21" fillId="0" borderId="0" xfId="0" applyNumberFormat="1" applyFont="1" applyAlignment="1" applyProtection="1">
      <alignment horizontal="right"/>
      <protection/>
    </xf>
    <xf numFmtId="176" fontId="21" fillId="0" borderId="0" xfId="0" applyNumberFormat="1" applyFont="1" applyAlignment="1" applyProtection="1">
      <alignment horizontal="right"/>
      <protection/>
    </xf>
    <xf numFmtId="167" fontId="19" fillId="0" borderId="0" xfId="0" applyNumberFormat="1" applyFont="1" applyAlignment="1" applyProtection="1">
      <alignment horizontal="center"/>
      <protection/>
    </xf>
    <xf numFmtId="167" fontId="19" fillId="0" borderId="0" xfId="0" applyNumberFormat="1" applyFont="1" applyAlignment="1" applyProtection="1">
      <alignment/>
      <protection/>
    </xf>
    <xf numFmtId="164" fontId="20" fillId="0" borderId="0" xfId="0" applyFont="1" applyAlignment="1" applyProtection="1">
      <alignment wrapText="1"/>
      <protection/>
    </xf>
    <xf numFmtId="164" fontId="19" fillId="0" borderId="66" xfId="0" applyFont="1" applyBorder="1" applyAlignment="1" applyProtection="1">
      <alignment horizont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24" fillId="0" borderId="0" xfId="0" applyFont="1" applyAlignment="1" applyProtection="1">
      <alignment horizontal="center"/>
      <protection locked="0"/>
    </xf>
    <xf numFmtId="164" fontId="19" fillId="0" borderId="0" xfId="0" applyFont="1" applyAlignment="1" applyProtection="1">
      <alignment horizontal="center"/>
      <protection/>
    </xf>
    <xf numFmtId="164" fontId="19" fillId="0" borderId="0" xfId="0" applyFont="1" applyAlignment="1" applyProtection="1">
      <alignment horizontal="left"/>
      <protection/>
    </xf>
    <xf numFmtId="164" fontId="19" fillId="0" borderId="39" xfId="0" applyFont="1" applyBorder="1" applyAlignment="1" applyProtection="1">
      <alignment horizontal="center" vertical="center"/>
      <protection/>
    </xf>
    <xf numFmtId="164" fontId="19" fillId="0" borderId="39" xfId="0" applyFont="1" applyBorder="1" applyAlignment="1" applyProtection="1">
      <alignment horizontal="center" wrapText="1"/>
      <protection/>
    </xf>
    <xf numFmtId="175" fontId="19" fillId="0" borderId="0" xfId="0" applyNumberFormat="1" applyFont="1" applyAlignment="1" applyProtection="1">
      <alignment vertical="top"/>
      <protection/>
    </xf>
    <xf numFmtId="167" fontId="23" fillId="0" borderId="0" xfId="0" applyNumberFormat="1" applyFont="1" applyAlignment="1" applyProtection="1">
      <alignment horizontal="left" vertical="top"/>
      <protection/>
    </xf>
    <xf numFmtId="167" fontId="19" fillId="0" borderId="0" xfId="0" applyNumberFormat="1" applyFont="1" applyAlignment="1" applyProtection="1">
      <alignment horizontal="left" vertical="top"/>
      <protection/>
    </xf>
    <xf numFmtId="167" fontId="19" fillId="0" borderId="0" xfId="0" applyNumberFormat="1" applyFont="1" applyAlignment="1" applyProtection="1">
      <alignment horizontal="right" vertical="top"/>
      <protection/>
    </xf>
    <xf numFmtId="167" fontId="19" fillId="0" borderId="0" xfId="0" applyNumberFormat="1" applyFont="1" applyAlignment="1" applyProtection="1">
      <alignment horizontal="right" vertical="top" wrapText="1"/>
      <protection/>
    </xf>
    <xf numFmtId="169" fontId="23" fillId="0" borderId="0" xfId="0" applyNumberFormat="1" applyFont="1" applyAlignment="1" applyProtection="1">
      <alignment vertical="top"/>
      <protection/>
    </xf>
    <xf numFmtId="172" fontId="23" fillId="0" borderId="0" xfId="0" applyNumberFormat="1" applyFont="1" applyAlignment="1" applyProtection="1">
      <alignment vertical="top"/>
      <protection/>
    </xf>
    <xf numFmtId="173" fontId="23" fillId="0" borderId="0" xfId="0" applyNumberFormat="1" applyFont="1" applyAlignment="1" applyProtection="1">
      <alignment vertical="top"/>
      <protection/>
    </xf>
    <xf numFmtId="174" fontId="23" fillId="0" borderId="0" xfId="0" applyNumberFormat="1" applyFont="1" applyAlignment="1" applyProtection="1">
      <alignment vertical="top"/>
      <protection/>
    </xf>
    <xf numFmtId="167" fontId="23" fillId="0" borderId="0" xfId="0" applyNumberFormat="1" applyFont="1" applyAlignment="1" applyProtection="1">
      <alignment horizontal="right" vertical="top" wrapText="1"/>
      <protection/>
    </xf>
  </cellXfs>
  <cellStyles count="9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 000 Sk" xfId="20"/>
    <cellStyle name="1 000,-  Sk" xfId="21"/>
    <cellStyle name="1 000,- Kč" xfId="22"/>
    <cellStyle name="1 000,- Sk" xfId="23"/>
    <cellStyle name="1000 Sk_fakturuj99" xfId="24"/>
    <cellStyle name="20 % – Zvýraznění1" xfId="25"/>
    <cellStyle name="20 % – Zvýraznění2" xfId="26"/>
    <cellStyle name="20 % – Zvýraznění3" xfId="27"/>
    <cellStyle name="20 % – Zvýraznění4" xfId="28"/>
    <cellStyle name="20 % – Zvýraznění5" xfId="29"/>
    <cellStyle name="20 % – Zvýraznění6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40 % – Zvýraznění1" xfId="37"/>
    <cellStyle name="40 % – Zvýraznění2" xfId="38"/>
    <cellStyle name="40 % – Zvýraznění3" xfId="39"/>
    <cellStyle name="40 % – Zvýraznění4" xfId="40"/>
    <cellStyle name="40 % – Zvýraznění5" xfId="41"/>
    <cellStyle name="40 % – Zvýraznění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60 % – Zvýraznění1" xfId="49"/>
    <cellStyle name="60 % – Zvýraznění2" xfId="50"/>
    <cellStyle name="60 % – Zvýraznění3" xfId="51"/>
    <cellStyle name="60 % – Zvýraznění4" xfId="52"/>
    <cellStyle name="60 % – Zvýraznění5" xfId="53"/>
    <cellStyle name="60 % – Zvýraznění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Calculation" xfId="68"/>
    <cellStyle name="Celkem" xfId="69"/>
    <cellStyle name="Check Cell" xfId="70"/>
    <cellStyle name="Chybně" xfId="71"/>
    <cellStyle name="dat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Kontrolní buňka" xfId="80"/>
    <cellStyle name="Linked Cell" xfId="81"/>
    <cellStyle name="Neutral" xfId="82"/>
    <cellStyle name="Neutrální" xfId="83"/>
    <cellStyle name="normálne_KLs" xfId="84"/>
    <cellStyle name="normálne_KLv" xfId="85"/>
    <cellStyle name="Note" xfId="86"/>
    <cellStyle name="Název" xfId="87"/>
    <cellStyle name="Output" xfId="88"/>
    <cellStyle name="Propojená buňka" xfId="89"/>
    <cellStyle name="Správně" xfId="90"/>
    <cellStyle name="TEXT" xfId="91"/>
    <cellStyle name="Text upozornění" xfId="92"/>
    <cellStyle name="TEXT1" xfId="93"/>
    <cellStyle name="Title" xfId="94"/>
    <cellStyle name="Total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workbookViewId="0" topLeftCell="A1">
      <selection activeCell="D3" sqref="D3"/>
    </sheetView>
  </sheetViews>
  <sheetFormatPr defaultColWidth="9.140625" defaultRowHeight="12.75" customHeight="1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17.7109375" style="1" customWidth="1"/>
    <col min="9" max="9" width="8.7109375" style="1" customWidth="1"/>
    <col min="10" max="10" width="14.57421875" style="1" customWidth="1"/>
    <col min="11" max="11" width="2.28125" style="1" customWidth="1"/>
    <col min="12" max="25" width="4.574218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 s="2" t="s">
        <v>0</v>
      </c>
      <c r="C1" s="2"/>
      <c r="D1" s="2"/>
      <c r="F1" s="3">
        <f>CONCATENATE(AA2," ",AB2," ",AC2," ",AD2)</f>
        <v>0</v>
      </c>
      <c r="G1" s="2"/>
      <c r="H1" s="2"/>
      <c r="I1" s="2"/>
      <c r="J1" s="2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2:30" ht="18" customHeight="1">
      <c r="B2" s="5" t="s">
        <v>6</v>
      </c>
      <c r="C2" s="6"/>
      <c r="D2" s="6"/>
      <c r="E2" s="6"/>
      <c r="F2" s="6"/>
      <c r="G2" s="6"/>
      <c r="H2" s="7"/>
      <c r="I2" s="7" t="s">
        <v>7</v>
      </c>
      <c r="J2" s="8"/>
      <c r="Z2" s="4" t="s">
        <v>8</v>
      </c>
      <c r="AA2" s="9" t="s">
        <v>9</v>
      </c>
      <c r="AB2" s="10" t="s">
        <v>10</v>
      </c>
      <c r="AC2" s="9"/>
      <c r="AD2" s="11"/>
    </row>
    <row r="3" spans="2:30" ht="18" customHeight="1">
      <c r="B3" s="12" t="s">
        <v>11</v>
      </c>
      <c r="C3" s="13"/>
      <c r="D3" s="13"/>
      <c r="E3" s="13"/>
      <c r="F3" s="13"/>
      <c r="G3" s="13"/>
      <c r="H3" s="14"/>
      <c r="I3" s="14" t="s">
        <v>12</v>
      </c>
      <c r="J3" s="15"/>
      <c r="Z3" s="4" t="s">
        <v>13</v>
      </c>
      <c r="AA3" s="9" t="s">
        <v>14</v>
      </c>
      <c r="AB3" s="10" t="s">
        <v>10</v>
      </c>
      <c r="AC3" s="9" t="s">
        <v>15</v>
      </c>
      <c r="AD3" s="11" t="s">
        <v>16</v>
      </c>
    </row>
    <row r="4" spans="2:30" ht="18" customHeight="1">
      <c r="B4" s="16" t="s">
        <v>17</v>
      </c>
      <c r="C4" s="17"/>
      <c r="D4" s="17"/>
      <c r="E4" s="17"/>
      <c r="F4" s="17"/>
      <c r="G4" s="17"/>
      <c r="H4" s="18"/>
      <c r="I4" s="18"/>
      <c r="J4" s="19"/>
      <c r="Z4" s="4" t="s">
        <v>18</v>
      </c>
      <c r="AA4" s="9" t="s">
        <v>19</v>
      </c>
      <c r="AB4" s="10" t="s">
        <v>10</v>
      </c>
      <c r="AC4" s="9"/>
      <c r="AD4" s="11"/>
    </row>
    <row r="5" spans="2:30" ht="18" customHeight="1">
      <c r="B5" s="20" t="s">
        <v>20</v>
      </c>
      <c r="C5" s="21"/>
      <c r="D5" s="21"/>
      <c r="E5" s="21" t="s">
        <v>21</v>
      </c>
      <c r="F5" s="22"/>
      <c r="G5" s="21"/>
      <c r="H5" s="21" t="s">
        <v>22</v>
      </c>
      <c r="I5" s="22" t="s">
        <v>23</v>
      </c>
      <c r="J5" s="23"/>
      <c r="Z5" s="4" t="s">
        <v>24</v>
      </c>
      <c r="AA5" s="9" t="s">
        <v>14</v>
      </c>
      <c r="AB5" s="10" t="s">
        <v>10</v>
      </c>
      <c r="AC5" s="9" t="s">
        <v>15</v>
      </c>
      <c r="AD5" s="11" t="s">
        <v>16</v>
      </c>
    </row>
    <row r="6" spans="2:30" ht="18" customHeight="1">
      <c r="B6" s="5" t="s">
        <v>25</v>
      </c>
      <c r="C6" s="6"/>
      <c r="D6" s="6"/>
      <c r="E6" s="6"/>
      <c r="F6" s="6"/>
      <c r="G6" s="6" t="s">
        <v>26</v>
      </c>
      <c r="H6" s="24" t="s">
        <v>27</v>
      </c>
      <c r="I6" s="6"/>
      <c r="J6" s="8"/>
      <c r="Z6" s="4" t="s">
        <v>28</v>
      </c>
      <c r="AA6" s="9" t="s">
        <v>29</v>
      </c>
      <c r="AB6" s="10" t="s">
        <v>10</v>
      </c>
      <c r="AC6" s="9" t="s">
        <v>15</v>
      </c>
      <c r="AD6" s="11" t="s">
        <v>16</v>
      </c>
    </row>
    <row r="7" spans="2:10" ht="18" customHeight="1">
      <c r="B7" s="25"/>
      <c r="C7" s="26" t="s">
        <v>30</v>
      </c>
      <c r="D7" s="26"/>
      <c r="E7" s="26"/>
      <c r="F7" s="26"/>
      <c r="G7" s="26" t="s">
        <v>31</v>
      </c>
      <c r="H7" s="27" t="s">
        <v>32</v>
      </c>
      <c r="I7" s="26" t="s">
        <v>33</v>
      </c>
      <c r="J7" s="28"/>
    </row>
    <row r="8" spans="2:10" ht="18" customHeight="1">
      <c r="B8" s="12" t="s">
        <v>34</v>
      </c>
      <c r="C8" s="13"/>
      <c r="D8" s="13"/>
      <c r="E8" s="13"/>
      <c r="F8" s="13"/>
      <c r="G8" s="13" t="s">
        <v>26</v>
      </c>
      <c r="H8" s="13"/>
      <c r="I8" s="13"/>
      <c r="J8" s="15"/>
    </row>
    <row r="9" spans="2:10" ht="18" customHeight="1">
      <c r="B9" s="16"/>
      <c r="C9" s="17"/>
      <c r="D9" s="17"/>
      <c r="E9" s="17"/>
      <c r="F9" s="17"/>
      <c r="G9" s="26" t="s">
        <v>31</v>
      </c>
      <c r="H9" s="17"/>
      <c r="I9" s="17" t="s">
        <v>33</v>
      </c>
      <c r="J9" s="19"/>
    </row>
    <row r="10" spans="2:10" ht="18" customHeight="1">
      <c r="B10" s="12" t="s">
        <v>35</v>
      </c>
      <c r="C10" s="13"/>
      <c r="D10" s="13"/>
      <c r="E10" s="13"/>
      <c r="F10" s="13"/>
      <c r="G10" s="13" t="s">
        <v>26</v>
      </c>
      <c r="H10" s="29" t="s">
        <v>36</v>
      </c>
      <c r="I10" s="13"/>
      <c r="J10" s="15"/>
    </row>
    <row r="11" spans="2:10" ht="18" customHeight="1">
      <c r="B11" s="30"/>
      <c r="C11" s="31" t="s">
        <v>30</v>
      </c>
      <c r="D11" s="31"/>
      <c r="E11" s="31"/>
      <c r="F11" s="31"/>
      <c r="G11" s="31" t="s">
        <v>31</v>
      </c>
      <c r="H11" s="31"/>
      <c r="I11" s="31" t="s">
        <v>33</v>
      </c>
      <c r="J11" s="32"/>
    </row>
    <row r="12" spans="2:10" ht="18" customHeight="1">
      <c r="B12" s="33"/>
      <c r="C12" s="6"/>
      <c r="D12" s="6"/>
      <c r="E12" s="6"/>
      <c r="F12" s="34">
        <f aca="true" t="shared" si="0" ref="F12:F14">IF(B12&lt;&gt;0,ROUND($J$31/B12,0),0)</f>
        <v>0</v>
      </c>
      <c r="G12" s="7"/>
      <c r="H12" s="6"/>
      <c r="I12" s="6"/>
      <c r="J12" s="35">
        <f aca="true" t="shared" si="1" ref="J12:J14">IF(G12&lt;&gt;0,ROUND($J$31/G12,0),0)</f>
        <v>0</v>
      </c>
    </row>
    <row r="13" spans="2:10" ht="18" customHeight="1">
      <c r="B13" s="36"/>
      <c r="C13" s="26"/>
      <c r="D13" s="26"/>
      <c r="E13" s="26"/>
      <c r="F13" s="37">
        <f t="shared" si="0"/>
        <v>0</v>
      </c>
      <c r="G13" s="38"/>
      <c r="H13" s="26"/>
      <c r="I13" s="26"/>
      <c r="J13" s="39">
        <f t="shared" si="1"/>
        <v>0</v>
      </c>
    </row>
    <row r="14" spans="2:10" ht="18" customHeight="1">
      <c r="B14" s="40"/>
      <c r="C14" s="31"/>
      <c r="D14" s="31"/>
      <c r="E14" s="31"/>
      <c r="F14" s="41">
        <f t="shared" si="0"/>
        <v>0</v>
      </c>
      <c r="G14" s="42"/>
      <c r="H14" s="31"/>
      <c r="I14" s="31"/>
      <c r="J14" s="43">
        <f t="shared" si="1"/>
        <v>0</v>
      </c>
    </row>
    <row r="15" spans="2:10" ht="18" customHeight="1">
      <c r="B15" s="44" t="s">
        <v>37</v>
      </c>
      <c r="C15" s="45" t="s">
        <v>38</v>
      </c>
      <c r="D15" s="46" t="s">
        <v>39</v>
      </c>
      <c r="E15" s="46" t="s">
        <v>40</v>
      </c>
      <c r="F15" s="47" t="s">
        <v>41</v>
      </c>
      <c r="G15" s="44" t="s">
        <v>42</v>
      </c>
      <c r="H15" s="48" t="s">
        <v>43</v>
      </c>
      <c r="I15" s="49"/>
      <c r="J15" s="50"/>
    </row>
    <row r="16" spans="2:10" ht="18" customHeight="1">
      <c r="B16" s="51">
        <v>1</v>
      </c>
      <c r="C16" s="52" t="s">
        <v>44</v>
      </c>
      <c r="D16" s="53">
        <f>Prehlad!H43</f>
        <v>0</v>
      </c>
      <c r="E16" s="53">
        <f>Prehlad!I43</f>
        <v>0</v>
      </c>
      <c r="F16" s="54">
        <f aca="true" t="shared" si="2" ref="F16:F19">D16+E16</f>
        <v>0</v>
      </c>
      <c r="G16" s="51">
        <v>6</v>
      </c>
      <c r="H16" s="55" t="s">
        <v>45</v>
      </c>
      <c r="I16" s="56"/>
      <c r="J16" s="54">
        <v>0</v>
      </c>
    </row>
    <row r="17" spans="2:10" ht="18" customHeight="1">
      <c r="B17" s="57">
        <v>2</v>
      </c>
      <c r="C17" s="58" t="s">
        <v>46</v>
      </c>
      <c r="D17" s="59">
        <f>Prehlad!H83</f>
        <v>0</v>
      </c>
      <c r="E17" s="59">
        <f>Prehlad!I83</f>
        <v>0</v>
      </c>
      <c r="F17" s="54">
        <f t="shared" si="2"/>
        <v>0</v>
      </c>
      <c r="G17" s="57">
        <v>7</v>
      </c>
      <c r="H17" s="60" t="s">
        <v>47</v>
      </c>
      <c r="I17" s="13"/>
      <c r="J17" s="61">
        <v>0</v>
      </c>
    </row>
    <row r="18" spans="2:10" ht="18" customHeight="1">
      <c r="B18" s="57">
        <v>3</v>
      </c>
      <c r="C18" s="58" t="s">
        <v>48</v>
      </c>
      <c r="D18" s="59">
        <f>Prehlad!H112</f>
        <v>0</v>
      </c>
      <c r="E18" s="59">
        <f>Prehlad!I112</f>
        <v>0</v>
      </c>
      <c r="F18" s="54">
        <f t="shared" si="2"/>
        <v>0</v>
      </c>
      <c r="G18" s="57">
        <v>8</v>
      </c>
      <c r="H18" s="60" t="s">
        <v>49</v>
      </c>
      <c r="I18" s="13"/>
      <c r="J18" s="61">
        <v>0</v>
      </c>
    </row>
    <row r="19" spans="2:10" ht="18" customHeight="1">
      <c r="B19" s="57">
        <v>4</v>
      </c>
      <c r="C19" s="58" t="s">
        <v>50</v>
      </c>
      <c r="D19" s="59"/>
      <c r="E19" s="59"/>
      <c r="F19" s="62">
        <f t="shared" si="2"/>
        <v>0</v>
      </c>
      <c r="G19" s="57">
        <v>9</v>
      </c>
      <c r="H19" s="60" t="s">
        <v>17</v>
      </c>
      <c r="I19" s="13"/>
      <c r="J19" s="61">
        <v>0</v>
      </c>
    </row>
    <row r="20" spans="2:10" ht="18" customHeight="1">
      <c r="B20" s="63">
        <v>5</v>
      </c>
      <c r="C20" s="64" t="s">
        <v>51</v>
      </c>
      <c r="D20" s="65">
        <f>SUM(D16:D19)</f>
        <v>0</v>
      </c>
      <c r="E20" s="66">
        <f>SUM(E16:E19)</f>
        <v>0</v>
      </c>
      <c r="F20" s="67">
        <f>SUM(F16:F19)</f>
        <v>0</v>
      </c>
      <c r="G20" s="63">
        <v>10</v>
      </c>
      <c r="H20" s="68"/>
      <c r="I20" s="22" t="s">
        <v>52</v>
      </c>
      <c r="J20" s="67">
        <f>SUM(J16:J19)</f>
        <v>0</v>
      </c>
    </row>
    <row r="21" spans="2:10" ht="18" customHeight="1">
      <c r="B21" s="44" t="s">
        <v>53</v>
      </c>
      <c r="C21" s="69"/>
      <c r="D21" s="49" t="s">
        <v>54</v>
      </c>
      <c r="E21" s="49"/>
      <c r="F21" s="50"/>
      <c r="G21" s="44" t="s">
        <v>55</v>
      </c>
      <c r="H21" s="48" t="s">
        <v>56</v>
      </c>
      <c r="I21" s="49"/>
      <c r="J21" s="50"/>
    </row>
    <row r="22" spans="2:10" ht="18" customHeight="1">
      <c r="B22" s="51">
        <v>11</v>
      </c>
      <c r="C22" s="70" t="s">
        <v>57</v>
      </c>
      <c r="D22"/>
      <c r="E22" s="71">
        <v>0</v>
      </c>
      <c r="F22" s="54">
        <f>ROUND(((D16+E16+D17+E17+D18)*E22),2)</f>
        <v>0</v>
      </c>
      <c r="G22" s="57">
        <v>16</v>
      </c>
      <c r="H22" s="60" t="s">
        <v>58</v>
      </c>
      <c r="I22" s="72"/>
      <c r="J22" s="61">
        <v>0</v>
      </c>
    </row>
    <row r="23" spans="2:10" ht="18" customHeight="1">
      <c r="B23" s="57">
        <v>12</v>
      </c>
      <c r="C23" s="70" t="s">
        <v>59</v>
      </c>
      <c r="D23" s="73"/>
      <c r="E23" s="74">
        <v>0</v>
      </c>
      <c r="F23" s="61">
        <f>ROUND(((D16+E16+D17+E17+D18)*E23),2)</f>
        <v>0</v>
      </c>
      <c r="G23" s="57">
        <v>17</v>
      </c>
      <c r="H23" s="60" t="s">
        <v>60</v>
      </c>
      <c r="I23" s="72"/>
      <c r="J23" s="61">
        <v>0</v>
      </c>
    </row>
    <row r="24" spans="2:10" ht="18" customHeight="1">
      <c r="B24" s="57">
        <v>13</v>
      </c>
      <c r="C24" s="70" t="s">
        <v>61</v>
      </c>
      <c r="D24" s="73"/>
      <c r="E24" s="74">
        <v>0</v>
      </c>
      <c r="F24" s="61">
        <f>ROUND(((D16+E16+D17+E17+D18)*E24),2)</f>
        <v>0</v>
      </c>
      <c r="G24" s="57">
        <v>18</v>
      </c>
      <c r="H24" s="60" t="s">
        <v>62</v>
      </c>
      <c r="I24" s="72"/>
      <c r="J24" s="61">
        <v>0</v>
      </c>
    </row>
    <row r="25" spans="2:10" ht="18" customHeight="1">
      <c r="B25" s="57">
        <v>14</v>
      </c>
      <c r="C25" s="70" t="s">
        <v>17</v>
      </c>
      <c r="D25" s="73"/>
      <c r="E25" s="74">
        <v>0</v>
      </c>
      <c r="F25" s="61">
        <f>ROUND(((D16+E16+D17+E17+D18+E18)*E25),2)</f>
        <v>0</v>
      </c>
      <c r="G25" s="57">
        <v>19</v>
      </c>
      <c r="H25" s="60" t="s">
        <v>17</v>
      </c>
      <c r="I25" s="72"/>
      <c r="J25" s="61">
        <v>0</v>
      </c>
    </row>
    <row r="26" spans="2:10" ht="18" customHeight="1">
      <c r="B26" s="63">
        <v>15</v>
      </c>
      <c r="C26" s="75"/>
      <c r="D26" s="22"/>
      <c r="E26" s="76" t="s">
        <v>63</v>
      </c>
      <c r="F26" s="67">
        <f>SUM(F22:F25)</f>
        <v>0</v>
      </c>
      <c r="G26" s="63">
        <v>20</v>
      </c>
      <c r="H26" s="75"/>
      <c r="I26" s="76" t="s">
        <v>64</v>
      </c>
      <c r="J26" s="67">
        <f>SUM(J22:J25)</f>
        <v>0</v>
      </c>
    </row>
    <row r="27" spans="2:10" ht="18" customHeight="1">
      <c r="B27" s="77"/>
      <c r="C27" s="78" t="s">
        <v>65</v>
      </c>
      <c r="D27" s="79"/>
      <c r="E27" s="80" t="s">
        <v>66</v>
      </c>
      <c r="F27" s="81"/>
      <c r="G27" s="44" t="s">
        <v>67</v>
      </c>
      <c r="H27" s="48" t="s">
        <v>68</v>
      </c>
      <c r="I27" s="49"/>
      <c r="J27" s="50"/>
    </row>
    <row r="28" spans="2:10" ht="18" customHeight="1">
      <c r="B28" s="82"/>
      <c r="C28" s="83"/>
      <c r="D28" s="84"/>
      <c r="E28" s="85"/>
      <c r="F28" s="86"/>
      <c r="G28" s="51">
        <v>21</v>
      </c>
      <c r="H28" s="55"/>
      <c r="I28" s="87" t="s">
        <v>69</v>
      </c>
      <c r="J28" s="54">
        <f>ROUND(F20,2)+J20+F26+J26</f>
        <v>0</v>
      </c>
    </row>
    <row r="29" spans="2:10" ht="18" customHeight="1">
      <c r="B29" s="82"/>
      <c r="C29" s="84" t="s">
        <v>70</v>
      </c>
      <c r="D29" s="84"/>
      <c r="E29" s="88"/>
      <c r="F29" s="86"/>
      <c r="G29" s="57">
        <v>22</v>
      </c>
      <c r="H29" s="60" t="s">
        <v>71</v>
      </c>
      <c r="I29" s="89">
        <f>J28-I30</f>
        <v>0</v>
      </c>
      <c r="J29" s="61">
        <f>ROUND((I29*20)/100,2)</f>
        <v>0</v>
      </c>
    </row>
    <row r="30" spans="2:10" ht="18" customHeight="1">
      <c r="B30" s="12"/>
      <c r="C30" s="13" t="s">
        <v>72</v>
      </c>
      <c r="D30" s="13"/>
      <c r="E30" s="88"/>
      <c r="F30" s="86"/>
      <c r="G30" s="57">
        <v>23</v>
      </c>
      <c r="H30" s="60" t="s">
        <v>73</v>
      </c>
      <c r="I30" s="89">
        <f>SUMIF(Prehlad!O11:O9999,0,Prehlad!J11:J9999)</f>
        <v>0</v>
      </c>
      <c r="J30" s="61">
        <f>ROUND((I30*0)/100,2)</f>
        <v>0</v>
      </c>
    </row>
    <row r="31" spans="2:10" ht="18" customHeight="1">
      <c r="B31" s="82"/>
      <c r="C31" s="84"/>
      <c r="D31" s="84"/>
      <c r="E31" s="88"/>
      <c r="F31" s="86"/>
      <c r="G31" s="63">
        <v>24</v>
      </c>
      <c r="H31" s="75"/>
      <c r="I31" s="76" t="s">
        <v>74</v>
      </c>
      <c r="J31" s="67">
        <f>SUM(J28:J30)</f>
        <v>0</v>
      </c>
    </row>
    <row r="32" spans="2:10" ht="18" customHeight="1">
      <c r="B32" s="90"/>
      <c r="C32" s="31"/>
      <c r="D32" s="91"/>
      <c r="E32" s="92"/>
      <c r="F32" s="43"/>
      <c r="G32" s="93" t="s">
        <v>75</v>
      </c>
      <c r="H32" s="94" t="s">
        <v>76</v>
      </c>
      <c r="I32" s="95"/>
      <c r="J32" s="96">
        <v>0</v>
      </c>
    </row>
    <row r="33" spans="2:10" ht="18" customHeight="1">
      <c r="B33" s="97"/>
      <c r="C33" s="98"/>
      <c r="D33" s="78" t="s">
        <v>77</v>
      </c>
      <c r="E33" s="98"/>
      <c r="F33" s="98"/>
      <c r="G33" s="98"/>
      <c r="H33" s="98" t="s">
        <v>78</v>
      </c>
      <c r="I33" s="98"/>
      <c r="J33" s="99"/>
    </row>
    <row r="34" spans="2:10" ht="18" customHeight="1">
      <c r="B34" s="82"/>
      <c r="C34" s="83"/>
      <c r="D34" s="84"/>
      <c r="E34" s="84"/>
      <c r="F34" s="83"/>
      <c r="G34" s="84"/>
      <c r="H34" s="84"/>
      <c r="I34" s="84"/>
      <c r="J34" s="100"/>
    </row>
    <row r="35" spans="2:10" ht="18" customHeight="1">
      <c r="B35" s="82"/>
      <c r="C35" s="84" t="s">
        <v>70</v>
      </c>
      <c r="D35" s="84"/>
      <c r="E35" s="84"/>
      <c r="F35" s="83"/>
      <c r="G35" s="84" t="s">
        <v>70</v>
      </c>
      <c r="H35" s="84"/>
      <c r="I35" s="84"/>
      <c r="J35" s="100"/>
    </row>
    <row r="36" spans="2:10" ht="18" customHeight="1">
      <c r="B36" s="12"/>
      <c r="C36" s="13" t="s">
        <v>72</v>
      </c>
      <c r="D36" s="13"/>
      <c r="E36" s="13"/>
      <c r="F36" s="14"/>
      <c r="G36" s="13" t="s">
        <v>72</v>
      </c>
      <c r="H36" s="13"/>
      <c r="I36" s="13"/>
      <c r="J36" s="15"/>
    </row>
    <row r="37" spans="2:10" ht="18" customHeight="1">
      <c r="B37" s="82"/>
      <c r="C37" s="84" t="s">
        <v>66</v>
      </c>
      <c r="D37" s="84"/>
      <c r="E37" s="84"/>
      <c r="F37" s="83"/>
      <c r="G37" s="84" t="s">
        <v>66</v>
      </c>
      <c r="H37" s="84"/>
      <c r="I37" s="84"/>
      <c r="J37" s="100"/>
    </row>
    <row r="38" spans="2:10" ht="18" customHeight="1">
      <c r="B38" s="82"/>
      <c r="C38" s="84"/>
      <c r="D38" s="84"/>
      <c r="E38" s="84"/>
      <c r="F38" s="84"/>
      <c r="G38" s="84"/>
      <c r="H38" s="84"/>
      <c r="I38" s="84"/>
      <c r="J38" s="100"/>
    </row>
    <row r="39" spans="2:10" ht="18" customHeight="1">
      <c r="B39" s="82"/>
      <c r="C39" s="84"/>
      <c r="D39" s="84"/>
      <c r="E39" s="84"/>
      <c r="F39" s="84"/>
      <c r="G39" s="84"/>
      <c r="H39" s="84"/>
      <c r="I39" s="84"/>
      <c r="J39" s="100"/>
    </row>
    <row r="40" spans="2:10" ht="18" customHeight="1">
      <c r="B40" s="82"/>
      <c r="C40" s="84"/>
      <c r="D40" s="84"/>
      <c r="E40" s="84"/>
      <c r="F40" s="84"/>
      <c r="G40" s="84"/>
      <c r="H40" s="84"/>
      <c r="I40" s="84"/>
      <c r="J40" s="100"/>
    </row>
    <row r="41" spans="2:10" ht="18" customHeight="1">
      <c r="B41" s="30"/>
      <c r="C41" s="31"/>
      <c r="D41" s="31"/>
      <c r="E41" s="31"/>
      <c r="F41" s="31"/>
      <c r="G41" s="31"/>
      <c r="H41" s="31"/>
      <c r="I41" s="31"/>
      <c r="J41" s="32"/>
    </row>
  </sheetData>
  <sheetProtection selectLockedCells="1" selectUnlockedCells="1"/>
  <printOptions horizontalCentered="1"/>
  <pageMargins left="0.2361111111111111" right="0.2361111111111111" top="0.3541666666666667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0"/>
  <sheetViews>
    <sheetView workbookViewId="0" topLeftCell="A1">
      <selection activeCell="A14" sqref="A14"/>
    </sheetView>
  </sheetViews>
  <sheetFormatPr defaultColWidth="9.140625" defaultRowHeight="13.5" customHeight="1"/>
  <cols>
    <col min="1" max="1" width="42.28125" style="101" customWidth="1"/>
    <col min="2" max="4" width="10.140625" style="102" customWidth="1"/>
    <col min="5" max="5" width="9.140625" style="103" customWidth="1"/>
    <col min="6" max="7" width="9.140625" style="104" customWidth="1"/>
    <col min="8" max="23" width="9.140625" style="105" customWidth="1"/>
    <col min="24" max="25" width="5.7109375" style="105" customWidth="1"/>
    <col min="26" max="26" width="6.57421875" style="105" customWidth="1"/>
    <col min="27" max="27" width="24.28125" style="105" customWidth="1"/>
    <col min="28" max="28" width="4.28125" style="105" customWidth="1"/>
    <col min="29" max="29" width="8.28125" style="105" customWidth="1"/>
    <col min="30" max="30" width="8.7109375" style="105" customWidth="1"/>
    <col min="31" max="16384" width="9.140625" style="105" customWidth="1"/>
  </cols>
  <sheetData>
    <row r="1" spans="1:30" s="105" customFormat="1" ht="12.75" customHeight="1">
      <c r="A1" s="106" t="s">
        <v>79</v>
      </c>
      <c r="B1" s="102"/>
      <c r="D1" s="102"/>
      <c r="E1" s="106" t="s">
        <v>22</v>
      </c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1:30" s="105" customFormat="1" ht="12.75" customHeight="1">
      <c r="A2" s="106" t="s">
        <v>80</v>
      </c>
      <c r="B2" s="102"/>
      <c r="D2" s="102"/>
      <c r="E2" s="106" t="s">
        <v>81</v>
      </c>
      <c r="Z2" s="4" t="s">
        <v>8</v>
      </c>
      <c r="AA2" s="9" t="s">
        <v>82</v>
      </c>
      <c r="AB2" s="10" t="s">
        <v>10</v>
      </c>
      <c r="AC2" s="9"/>
      <c r="AD2" s="11"/>
    </row>
    <row r="3" spans="1:30" s="105" customFormat="1" ht="12.75" customHeight="1">
      <c r="A3" s="106" t="s">
        <v>83</v>
      </c>
      <c r="B3" s="102"/>
      <c r="D3" s="102"/>
      <c r="E3" s="106" t="s">
        <v>84</v>
      </c>
      <c r="Z3" s="4" t="s">
        <v>13</v>
      </c>
      <c r="AA3" s="9" t="s">
        <v>85</v>
      </c>
      <c r="AB3" s="10" t="s">
        <v>10</v>
      </c>
      <c r="AC3" s="9" t="s">
        <v>15</v>
      </c>
      <c r="AD3" s="11" t="s">
        <v>16</v>
      </c>
    </row>
    <row r="4" spans="26:30" s="105" customFormat="1" ht="12.75" customHeight="1">
      <c r="Z4" s="4" t="s">
        <v>18</v>
      </c>
      <c r="AA4" s="9" t="s">
        <v>86</v>
      </c>
      <c r="AB4" s="10" t="s">
        <v>10</v>
      </c>
      <c r="AC4" s="9"/>
      <c r="AD4" s="11"/>
    </row>
    <row r="5" spans="1:30" s="105" customFormat="1" ht="12.75" customHeight="1">
      <c r="A5" s="106" t="s">
        <v>87</v>
      </c>
      <c r="Z5" s="4" t="s">
        <v>24</v>
      </c>
      <c r="AA5" s="9" t="s">
        <v>85</v>
      </c>
      <c r="AB5" s="10" t="s">
        <v>10</v>
      </c>
      <c r="AC5" s="9" t="s">
        <v>15</v>
      </c>
      <c r="AD5" s="11" t="s">
        <v>16</v>
      </c>
    </row>
    <row r="6" spans="1:30" s="105" customFormat="1" ht="12.75" customHeight="1">
      <c r="A6" s="106" t="s">
        <v>88</v>
      </c>
      <c r="Z6" s="4" t="s">
        <v>28</v>
      </c>
      <c r="AA6" s="9" t="s">
        <v>89</v>
      </c>
      <c r="AB6" s="10" t="s">
        <v>10</v>
      </c>
      <c r="AC6" s="9" t="s">
        <v>15</v>
      </c>
      <c r="AD6" s="11" t="s">
        <v>16</v>
      </c>
    </row>
    <row r="7" s="105" customFormat="1" ht="12.75" customHeight="1">
      <c r="A7" s="106"/>
    </row>
    <row r="8" spans="1:7" ht="13.5" customHeight="1">
      <c r="A8" s="105" t="s">
        <v>0</v>
      </c>
      <c r="B8" s="107">
        <f>CONCATENATE(AA2," ",AB2," ",AC2," ",AD2)</f>
        <v>0</v>
      </c>
      <c r="G8" s="105"/>
    </row>
    <row r="9" spans="1:7" ht="12.75" customHeight="1">
      <c r="A9" s="108" t="s">
        <v>90</v>
      </c>
      <c r="B9" s="108" t="s">
        <v>39</v>
      </c>
      <c r="C9" s="108" t="s">
        <v>91</v>
      </c>
      <c r="D9" s="108" t="s">
        <v>92</v>
      </c>
      <c r="E9" s="109" t="s">
        <v>93</v>
      </c>
      <c r="F9" s="109" t="s">
        <v>94</v>
      </c>
      <c r="G9" s="108"/>
    </row>
    <row r="10" spans="1:7" ht="12.75" customHeight="1">
      <c r="A10" s="110"/>
      <c r="B10" s="110"/>
      <c r="C10" s="110" t="s">
        <v>95</v>
      </c>
      <c r="D10" s="110"/>
      <c r="E10" s="109" t="s">
        <v>92</v>
      </c>
      <c r="F10" s="109" t="s">
        <v>92</v>
      </c>
      <c r="G10" s="110"/>
    </row>
    <row r="13" spans="1:6" ht="13.5" customHeight="1">
      <c r="A13" s="101" t="s">
        <v>96</v>
      </c>
      <c r="B13" s="102">
        <f>Prehlad!H23</f>
        <v>0</v>
      </c>
      <c r="C13" s="102">
        <f>Prehlad!I23</f>
        <v>0</v>
      </c>
      <c r="D13" s="102">
        <f>Prehlad!J23</f>
        <v>0</v>
      </c>
      <c r="E13" s="103">
        <f>Prehlad!L23</f>
        <v>0</v>
      </c>
      <c r="F13" s="104">
        <f>Prehlad!N23</f>
        <v>0</v>
      </c>
    </row>
    <row r="14" spans="1:6" ht="13.5" customHeight="1">
      <c r="A14" s="101" t="s">
        <v>97</v>
      </c>
      <c r="B14" s="102">
        <f>Prehlad!H28</f>
        <v>0</v>
      </c>
      <c r="C14" s="102">
        <f>Prehlad!I28</f>
        <v>0</v>
      </c>
      <c r="D14" s="102">
        <f>Prehlad!J28</f>
        <v>0</v>
      </c>
      <c r="E14" s="103">
        <f>Prehlad!L28</f>
        <v>69.53096939999999</v>
      </c>
      <c r="F14" s="104">
        <f>Prehlad!N28</f>
        <v>0</v>
      </c>
    </row>
    <row r="15" spans="1:6" ht="13.5" customHeight="1">
      <c r="A15" s="101" t="s">
        <v>98</v>
      </c>
      <c r="B15" s="102">
        <f>Prehlad!H33</f>
        <v>0</v>
      </c>
      <c r="C15" s="102">
        <f>Prehlad!I33</f>
        <v>0</v>
      </c>
      <c r="D15" s="102">
        <f>Prehlad!J33</f>
        <v>0</v>
      </c>
      <c r="E15" s="103">
        <f>Prehlad!L33</f>
        <v>43.571833</v>
      </c>
      <c r="F15" s="104">
        <f>Prehlad!N33</f>
        <v>0</v>
      </c>
    </row>
    <row r="16" spans="1:6" ht="13.5" customHeight="1">
      <c r="A16" s="101" t="s">
        <v>99</v>
      </c>
      <c r="B16" s="102">
        <f>Prehlad!H41</f>
        <v>0</v>
      </c>
      <c r="C16" s="102">
        <f>Prehlad!I41</f>
        <v>0</v>
      </c>
      <c r="D16" s="102">
        <f>Prehlad!J41</f>
        <v>0</v>
      </c>
      <c r="E16" s="103">
        <f>Prehlad!L41</f>
        <v>0.95716</v>
      </c>
      <c r="F16" s="104">
        <f>Prehlad!N41</f>
        <v>0</v>
      </c>
    </row>
    <row r="17" spans="1:6" ht="13.5" customHeight="1">
      <c r="A17" s="101" t="s">
        <v>100</v>
      </c>
      <c r="B17" s="102">
        <f>Prehlad!H43</f>
        <v>0</v>
      </c>
      <c r="C17" s="102">
        <f>Prehlad!I43</f>
        <v>0</v>
      </c>
      <c r="D17" s="102">
        <f>Prehlad!J43</f>
        <v>0</v>
      </c>
      <c r="E17" s="103">
        <f>Prehlad!L43</f>
        <v>114.05996239999999</v>
      </c>
      <c r="F17" s="104">
        <f>Prehlad!N43</f>
        <v>0</v>
      </c>
    </row>
    <row r="19" spans="1:6" ht="13.5" customHeight="1">
      <c r="A19" s="101" t="s">
        <v>101</v>
      </c>
      <c r="B19" s="102">
        <f>Prehlad!H70</f>
        <v>0</v>
      </c>
      <c r="C19" s="102">
        <f>Prehlad!I70</f>
        <v>0</v>
      </c>
      <c r="D19" s="102">
        <f>Prehlad!J70</f>
        <v>0</v>
      </c>
      <c r="E19" s="103">
        <f>Prehlad!L70</f>
        <v>21.07827415</v>
      </c>
      <c r="F19" s="104">
        <f>Prehlad!N70</f>
        <v>0</v>
      </c>
    </row>
    <row r="20" spans="1:6" ht="13.5" customHeight="1">
      <c r="A20" s="101" t="s">
        <v>102</v>
      </c>
      <c r="B20" s="102">
        <f>Prehlad!H75</f>
        <v>0</v>
      </c>
      <c r="C20" s="102">
        <f>Prehlad!I75</f>
        <v>0</v>
      </c>
      <c r="D20" s="102">
        <f>Prehlad!J75</f>
        <v>0</v>
      </c>
      <c r="E20" s="103">
        <f>Prehlad!L75</f>
        <v>0.46876919999999994</v>
      </c>
      <c r="F20" s="104">
        <f>Prehlad!N75</f>
        <v>0</v>
      </c>
    </row>
    <row r="21" spans="1:6" ht="13.5" customHeight="1">
      <c r="A21" s="101" t="s">
        <v>103</v>
      </c>
      <c r="B21" s="102">
        <f>Prehlad!H81</f>
        <v>0</v>
      </c>
      <c r="C21" s="102">
        <f>Prehlad!I81</f>
        <v>0</v>
      </c>
      <c r="D21" s="102">
        <f>Prehlad!J81</f>
        <v>0</v>
      </c>
      <c r="E21" s="103">
        <f>Prehlad!L81</f>
        <v>0.11046596</v>
      </c>
      <c r="F21" s="104">
        <f>Prehlad!N81</f>
        <v>0</v>
      </c>
    </row>
    <row r="22" spans="1:6" ht="13.5" customHeight="1">
      <c r="A22" s="101" t="s">
        <v>104</v>
      </c>
      <c r="B22" s="102">
        <f>Prehlad!H83</f>
        <v>0</v>
      </c>
      <c r="C22" s="102">
        <f>Prehlad!I83</f>
        <v>0</v>
      </c>
      <c r="D22" s="102">
        <f>Prehlad!J83</f>
        <v>0</v>
      </c>
      <c r="E22" s="103">
        <f>Prehlad!L83</f>
        <v>21.65750931</v>
      </c>
      <c r="F22" s="104">
        <f>Prehlad!N83</f>
        <v>0</v>
      </c>
    </row>
    <row r="24" spans="1:6" ht="13.5" customHeight="1">
      <c r="A24" s="101" t="s">
        <v>105</v>
      </c>
      <c r="B24" s="102">
        <f>Prehlad!H105</f>
        <v>0</v>
      </c>
      <c r="C24" s="102">
        <f>Prehlad!I105</f>
        <v>0</v>
      </c>
      <c r="D24" s="102">
        <f>Prehlad!J105</f>
        <v>0</v>
      </c>
      <c r="E24" s="103">
        <f>Prehlad!L105</f>
        <v>0.055493999999999995</v>
      </c>
      <c r="F24" s="104">
        <f>Prehlad!N105</f>
        <v>0</v>
      </c>
    </row>
    <row r="25" spans="1:6" ht="13.5" customHeight="1">
      <c r="A25" s="101" t="s">
        <v>106</v>
      </c>
      <c r="B25" s="102">
        <f>Prehlad!H112</f>
        <v>0</v>
      </c>
      <c r="C25" s="102">
        <f>Prehlad!I112</f>
        <v>0</v>
      </c>
      <c r="D25" s="102">
        <f>Prehlad!J112</f>
        <v>0</v>
      </c>
      <c r="E25" s="103">
        <f>Prehlad!L112</f>
        <v>0.055493999999999995</v>
      </c>
      <c r="F25" s="104">
        <f>Prehlad!N112</f>
        <v>0</v>
      </c>
    </row>
    <row r="28" spans="1:7" ht="13.5" customHeight="1">
      <c r="A28" s="111" t="s">
        <v>107</v>
      </c>
      <c r="B28" s="112">
        <f>Prehlad!H114</f>
        <v>0</v>
      </c>
      <c r="C28" s="112">
        <f>Prehlad!I114</f>
        <v>0</v>
      </c>
      <c r="D28" s="112">
        <f>Prehlad!J114</f>
        <v>0</v>
      </c>
      <c r="E28" s="113">
        <f>Prehlad!L114</f>
        <v>135.77296571</v>
      </c>
      <c r="F28" s="114">
        <f>Prehlad!N114</f>
        <v>0</v>
      </c>
      <c r="G28" s="114"/>
    </row>
    <row r="110" ht="13.5" customHeight="1">
      <c r="A110" s="101" t="s">
        <v>108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portrait" paperSize="9"/>
  <headerFooter alignWithMargins="0"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6.140625" style="115" customWidth="1"/>
    <col min="2" max="2" width="4.140625" style="116" customWidth="1"/>
    <col min="3" max="3" width="13.28125" style="117" customWidth="1"/>
    <col min="4" max="4" width="40.8515625" style="101" customWidth="1"/>
    <col min="5" max="5" width="10.140625" style="118" customWidth="1"/>
    <col min="6" max="6" width="5.28125" style="119" customWidth="1"/>
    <col min="7" max="7" width="9.140625" style="120" customWidth="1"/>
    <col min="8" max="9" width="0" style="120" hidden="1" customWidth="1"/>
    <col min="10" max="10" width="11.28125" style="120" customWidth="1"/>
    <col min="11" max="12" width="0" style="121" hidden="1" customWidth="1"/>
    <col min="13" max="14" width="0" style="118" hidden="1" customWidth="1"/>
    <col min="15" max="15" width="3.57421875" style="119" customWidth="1"/>
    <col min="16" max="16" width="0" style="119" hidden="1" customWidth="1"/>
    <col min="17" max="19" width="0" style="118" hidden="1" customWidth="1"/>
    <col min="20" max="22" width="0" style="122" hidden="1" customWidth="1"/>
    <col min="23" max="23" width="0" style="123" hidden="1" customWidth="1"/>
    <col min="24" max="29" width="0" style="119" hidden="1" customWidth="1"/>
    <col min="30" max="30" width="8.7109375" style="119" customWidth="1"/>
    <col min="31" max="31" width="11.00390625" style="119" customWidth="1"/>
    <col min="32" max="16384" width="9.140625" style="119" customWidth="1"/>
  </cols>
  <sheetData>
    <row r="1" spans="1:32" s="105" customFormat="1" ht="12.75">
      <c r="A1" s="106" t="s">
        <v>79</v>
      </c>
      <c r="D1" s="124"/>
      <c r="E1" s="106" t="s">
        <v>22</v>
      </c>
      <c r="G1" s="102"/>
      <c r="J1" s="102"/>
      <c r="K1" s="103"/>
      <c r="Q1" s="104"/>
      <c r="R1" s="104"/>
      <c r="S1" s="104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125" t="s">
        <v>109</v>
      </c>
      <c r="AF1" s="126" t="s">
        <v>110</v>
      </c>
    </row>
    <row r="2" spans="1:32" s="105" customFormat="1" ht="12.75">
      <c r="A2" s="106" t="s">
        <v>80</v>
      </c>
      <c r="D2" s="124"/>
      <c r="E2" s="106" t="s">
        <v>81</v>
      </c>
      <c r="G2" s="102"/>
      <c r="H2" s="127"/>
      <c r="J2" s="102"/>
      <c r="K2" s="103"/>
      <c r="Q2" s="104"/>
      <c r="R2" s="104"/>
      <c r="S2" s="104"/>
      <c r="Z2" s="4" t="s">
        <v>8</v>
      </c>
      <c r="AA2" s="9" t="s">
        <v>111</v>
      </c>
      <c r="AB2" s="10" t="s">
        <v>10</v>
      </c>
      <c r="AC2" s="9"/>
      <c r="AD2" s="11"/>
      <c r="AE2" s="125">
        <v>1</v>
      </c>
      <c r="AF2" s="128">
        <v>123.4567</v>
      </c>
    </row>
    <row r="3" spans="1:32" s="105" customFormat="1" ht="12.75">
      <c r="A3" s="106" t="s">
        <v>83</v>
      </c>
      <c r="D3" s="124"/>
      <c r="E3" s="106" t="s">
        <v>84</v>
      </c>
      <c r="G3" s="102"/>
      <c r="J3" s="102"/>
      <c r="K3" s="103"/>
      <c r="Q3" s="104"/>
      <c r="R3" s="104"/>
      <c r="S3" s="104"/>
      <c r="Z3" s="4" t="s">
        <v>13</v>
      </c>
      <c r="AA3" s="9" t="s">
        <v>112</v>
      </c>
      <c r="AB3" s="10" t="s">
        <v>10</v>
      </c>
      <c r="AC3" s="9" t="s">
        <v>15</v>
      </c>
      <c r="AD3" s="11" t="s">
        <v>16</v>
      </c>
      <c r="AE3" s="125">
        <v>2</v>
      </c>
      <c r="AF3" s="129">
        <v>123.4567</v>
      </c>
    </row>
    <row r="4" spans="4:32" s="105" customFormat="1" ht="12.75">
      <c r="D4" s="124"/>
      <c r="Q4" s="104"/>
      <c r="R4" s="104"/>
      <c r="S4" s="104"/>
      <c r="Z4" s="4" t="s">
        <v>18</v>
      </c>
      <c r="AA4" s="9" t="s">
        <v>113</v>
      </c>
      <c r="AB4" s="10" t="s">
        <v>10</v>
      </c>
      <c r="AC4" s="9"/>
      <c r="AD4" s="11"/>
      <c r="AE4" s="125">
        <v>3</v>
      </c>
      <c r="AF4" s="130">
        <v>123.4567</v>
      </c>
    </row>
    <row r="5" spans="1:32" s="105" customFormat="1" ht="12.75">
      <c r="A5" s="106" t="s">
        <v>87</v>
      </c>
      <c r="D5" s="124"/>
      <c r="Q5" s="104"/>
      <c r="R5" s="104"/>
      <c r="S5" s="104"/>
      <c r="Z5" s="4" t="s">
        <v>24</v>
      </c>
      <c r="AA5" s="9" t="s">
        <v>112</v>
      </c>
      <c r="AB5" s="10" t="s">
        <v>10</v>
      </c>
      <c r="AC5" s="9" t="s">
        <v>15</v>
      </c>
      <c r="AD5" s="11" t="s">
        <v>16</v>
      </c>
      <c r="AE5" s="125">
        <v>4</v>
      </c>
      <c r="AF5" s="131">
        <v>123.4567</v>
      </c>
    </row>
    <row r="6" spans="1:32" s="105" customFormat="1" ht="12.75">
      <c r="A6" s="106" t="s">
        <v>88</v>
      </c>
      <c r="D6" s="124"/>
      <c r="Q6" s="104"/>
      <c r="R6" s="104"/>
      <c r="S6" s="104"/>
      <c r="Z6" s="4" t="s">
        <v>28</v>
      </c>
      <c r="AA6" s="9" t="s">
        <v>114</v>
      </c>
      <c r="AB6" s="10" t="s">
        <v>10</v>
      </c>
      <c r="AC6" s="9" t="s">
        <v>15</v>
      </c>
      <c r="AD6" s="11" t="s">
        <v>16</v>
      </c>
      <c r="AE6" s="125" t="s">
        <v>115</v>
      </c>
      <c r="AF6" s="126">
        <v>123.4567</v>
      </c>
    </row>
    <row r="7" spans="1:19" s="105" customFormat="1" ht="12.75">
      <c r="A7" s="106"/>
      <c r="D7" s="124"/>
      <c r="Q7" s="104"/>
      <c r="R7" s="104"/>
      <c r="S7" s="104"/>
    </row>
    <row r="8" spans="1:19" s="105" customFormat="1" ht="13.5">
      <c r="A8" s="105" t="s">
        <v>0</v>
      </c>
      <c r="B8" s="132"/>
      <c r="C8" s="133"/>
      <c r="D8" s="134">
        <f>CONCATENATE(AA2," ",AB2," ",AC2," ",AD2)</f>
        <v>0</v>
      </c>
      <c r="E8" s="104"/>
      <c r="G8" s="102"/>
      <c r="H8" s="102"/>
      <c r="I8" s="102"/>
      <c r="J8" s="102"/>
      <c r="K8" s="103"/>
      <c r="L8" s="103"/>
      <c r="M8" s="104"/>
      <c r="N8" s="104"/>
      <c r="Q8" s="104"/>
      <c r="R8" s="104"/>
      <c r="S8" s="104"/>
    </row>
    <row r="9" spans="1:28" s="105" customFormat="1" ht="12.75">
      <c r="A9" s="108" t="s">
        <v>116</v>
      </c>
      <c r="B9" s="108" t="s">
        <v>117</v>
      </c>
      <c r="C9" s="108" t="s">
        <v>118</v>
      </c>
      <c r="D9" s="135" t="s">
        <v>119</v>
      </c>
      <c r="E9" s="108" t="s">
        <v>120</v>
      </c>
      <c r="F9" s="108" t="s">
        <v>121</v>
      </c>
      <c r="G9" s="108" t="s">
        <v>122</v>
      </c>
      <c r="H9" s="108" t="s">
        <v>39</v>
      </c>
      <c r="I9" s="108" t="s">
        <v>91</v>
      </c>
      <c r="J9" s="108" t="s">
        <v>92</v>
      </c>
      <c r="K9" s="108" t="s">
        <v>123</v>
      </c>
      <c r="L9" s="108"/>
      <c r="M9" s="108" t="s">
        <v>124</v>
      </c>
      <c r="N9" s="108"/>
      <c r="O9" s="108" t="s">
        <v>125</v>
      </c>
      <c r="P9" s="136" t="s">
        <v>126</v>
      </c>
      <c r="Q9" s="136" t="s">
        <v>120</v>
      </c>
      <c r="R9" s="136" t="s">
        <v>120</v>
      </c>
      <c r="S9" s="136" t="s">
        <v>120</v>
      </c>
      <c r="T9" s="137" t="s">
        <v>127</v>
      </c>
      <c r="U9" s="137" t="s">
        <v>128</v>
      </c>
      <c r="V9" s="137" t="s">
        <v>129</v>
      </c>
      <c r="W9" s="138"/>
      <c r="X9" s="139" t="s">
        <v>130</v>
      </c>
      <c r="Y9" s="139" t="s">
        <v>118</v>
      </c>
      <c r="Z9" s="139" t="s">
        <v>131</v>
      </c>
      <c r="AA9" s="139" t="s">
        <v>132</v>
      </c>
      <c r="AB9" s="105" t="s">
        <v>129</v>
      </c>
    </row>
    <row r="10" spans="1:28" s="105" customFormat="1" ht="12.75">
      <c r="A10" s="110" t="s">
        <v>133</v>
      </c>
      <c r="B10" s="110" t="s">
        <v>134</v>
      </c>
      <c r="C10" s="140"/>
      <c r="D10" s="141" t="s">
        <v>135</v>
      </c>
      <c r="E10" s="110" t="s">
        <v>136</v>
      </c>
      <c r="F10" s="110" t="s">
        <v>137</v>
      </c>
      <c r="G10" s="110" t="s">
        <v>138</v>
      </c>
      <c r="H10" s="110" t="s">
        <v>139</v>
      </c>
      <c r="I10" s="110" t="s">
        <v>95</v>
      </c>
      <c r="J10" s="110"/>
      <c r="K10" s="110" t="s">
        <v>122</v>
      </c>
      <c r="L10" s="110" t="s">
        <v>92</v>
      </c>
      <c r="M10" s="110" t="s">
        <v>122</v>
      </c>
      <c r="N10" s="110" t="s">
        <v>92</v>
      </c>
      <c r="O10" s="110" t="s">
        <v>140</v>
      </c>
      <c r="P10" s="136"/>
      <c r="Q10" s="136" t="s">
        <v>141</v>
      </c>
      <c r="R10" s="136" t="s">
        <v>142</v>
      </c>
      <c r="S10" s="136" t="s">
        <v>143</v>
      </c>
      <c r="T10" s="137" t="s">
        <v>144</v>
      </c>
      <c r="U10" s="137" t="s">
        <v>125</v>
      </c>
      <c r="V10" s="137" t="s">
        <v>145</v>
      </c>
      <c r="W10" s="138"/>
      <c r="Z10" s="139" t="s">
        <v>146</v>
      </c>
      <c r="AA10" s="139" t="s">
        <v>133</v>
      </c>
      <c r="AB10" s="105" t="s">
        <v>147</v>
      </c>
    </row>
    <row r="11" ht="12.75">
      <c r="G11" s="142"/>
    </row>
    <row r="13" ht="12.75">
      <c r="B13" s="143" t="s">
        <v>148</v>
      </c>
    </row>
    <row r="14" ht="12.75">
      <c r="B14" s="144" t="s">
        <v>96</v>
      </c>
    </row>
    <row r="15" spans="1:28" ht="12.75">
      <c r="A15" s="145" t="s">
        <v>149</v>
      </c>
      <c r="B15" s="116" t="s">
        <v>150</v>
      </c>
      <c r="C15" s="117" t="s">
        <v>151</v>
      </c>
      <c r="D15" s="101" t="s">
        <v>152</v>
      </c>
      <c r="E15" s="118">
        <v>9.86</v>
      </c>
      <c r="F15" s="119" t="s">
        <v>153</v>
      </c>
      <c r="H15" s="120">
        <f aca="true" t="shared" si="0" ref="H15:H22">ROUND(E15*G15,2)</f>
        <v>0</v>
      </c>
      <c r="J15" s="120">
        <f aca="true" t="shared" si="1" ref="J15:J22">ROUND(E15*G15,2)</f>
        <v>0</v>
      </c>
      <c r="O15" s="119">
        <v>20</v>
      </c>
      <c r="P15" s="119" t="s">
        <v>154</v>
      </c>
      <c r="V15" s="122" t="s">
        <v>67</v>
      </c>
      <c r="X15" s="119" t="s">
        <v>155</v>
      </c>
      <c r="Y15" s="117" t="s">
        <v>151</v>
      </c>
      <c r="Z15" s="119" t="s">
        <v>156</v>
      </c>
      <c r="AA15" s="119" t="s">
        <v>154</v>
      </c>
      <c r="AB15" s="117" t="s">
        <v>157</v>
      </c>
    </row>
    <row r="16" spans="1:28" ht="12.75">
      <c r="A16" s="145" t="s">
        <v>158</v>
      </c>
      <c r="B16" s="116" t="s">
        <v>150</v>
      </c>
      <c r="C16" s="117" t="s">
        <v>159</v>
      </c>
      <c r="D16" s="101" t="s">
        <v>160</v>
      </c>
      <c r="E16" s="118">
        <v>9.86</v>
      </c>
      <c r="F16" s="119" t="s">
        <v>153</v>
      </c>
      <c r="H16" s="120">
        <f t="shared" si="0"/>
        <v>0</v>
      </c>
      <c r="J16" s="120">
        <f t="shared" si="1"/>
        <v>0</v>
      </c>
      <c r="O16" s="119">
        <v>20</v>
      </c>
      <c r="P16" s="119" t="s">
        <v>154</v>
      </c>
      <c r="V16" s="122" t="s">
        <v>67</v>
      </c>
      <c r="X16" s="119" t="s">
        <v>161</v>
      </c>
      <c r="Y16" s="117" t="s">
        <v>159</v>
      </c>
      <c r="Z16" s="119" t="s">
        <v>156</v>
      </c>
      <c r="AA16" s="119" t="s">
        <v>154</v>
      </c>
      <c r="AB16" s="117" t="s">
        <v>157</v>
      </c>
    </row>
    <row r="17" spans="1:28" ht="12.75">
      <c r="A17" s="145" t="s">
        <v>162</v>
      </c>
      <c r="B17" s="116" t="s">
        <v>163</v>
      </c>
      <c r="C17" s="117" t="s">
        <v>164</v>
      </c>
      <c r="D17" s="101" t="s">
        <v>165</v>
      </c>
      <c r="E17" s="118">
        <v>10.92</v>
      </c>
      <c r="F17" s="119" t="s">
        <v>153</v>
      </c>
      <c r="H17" s="120">
        <f t="shared" si="0"/>
        <v>0</v>
      </c>
      <c r="J17" s="120">
        <f t="shared" si="1"/>
        <v>0</v>
      </c>
      <c r="O17" s="119">
        <v>20</v>
      </c>
      <c r="P17" s="119" t="s">
        <v>154</v>
      </c>
      <c r="V17" s="122" t="s">
        <v>67</v>
      </c>
      <c r="X17" s="119" t="s">
        <v>166</v>
      </c>
      <c r="Y17" s="117" t="s">
        <v>164</v>
      </c>
      <c r="Z17" s="119" t="s">
        <v>156</v>
      </c>
      <c r="AA17" s="119" t="s">
        <v>154</v>
      </c>
      <c r="AB17" s="117" t="s">
        <v>157</v>
      </c>
    </row>
    <row r="18" spans="1:28" ht="12.75">
      <c r="A18" s="145" t="s">
        <v>167</v>
      </c>
      <c r="B18" s="116" t="s">
        <v>163</v>
      </c>
      <c r="C18" s="117" t="s">
        <v>168</v>
      </c>
      <c r="D18" s="101" t="s">
        <v>169</v>
      </c>
      <c r="E18" s="118">
        <v>10.92</v>
      </c>
      <c r="F18" s="119" t="s">
        <v>153</v>
      </c>
      <c r="H18" s="120">
        <f t="shared" si="0"/>
        <v>0</v>
      </c>
      <c r="J18" s="120">
        <f t="shared" si="1"/>
        <v>0</v>
      </c>
      <c r="O18" s="119">
        <v>20</v>
      </c>
      <c r="P18" s="119" t="s">
        <v>154</v>
      </c>
      <c r="V18" s="122" t="s">
        <v>67</v>
      </c>
      <c r="X18" s="119" t="s">
        <v>170</v>
      </c>
      <c r="Y18" s="117" t="s">
        <v>168</v>
      </c>
      <c r="Z18" s="119" t="s">
        <v>156</v>
      </c>
      <c r="AA18" s="119" t="s">
        <v>154</v>
      </c>
      <c r="AB18" s="117" t="s">
        <v>157</v>
      </c>
    </row>
    <row r="19" spans="1:28" ht="12.75">
      <c r="A19" s="145" t="s">
        <v>171</v>
      </c>
      <c r="B19" s="116" t="s">
        <v>163</v>
      </c>
      <c r="C19" s="117" t="s">
        <v>172</v>
      </c>
      <c r="D19" s="101" t="s">
        <v>173</v>
      </c>
      <c r="E19" s="118">
        <v>16.848</v>
      </c>
      <c r="F19" s="119" t="s">
        <v>153</v>
      </c>
      <c r="H19" s="120">
        <f t="shared" si="0"/>
        <v>0</v>
      </c>
      <c r="J19" s="120">
        <f t="shared" si="1"/>
        <v>0</v>
      </c>
      <c r="O19" s="119">
        <v>20</v>
      </c>
      <c r="P19" s="119" t="s">
        <v>154</v>
      </c>
      <c r="V19" s="122" t="s">
        <v>67</v>
      </c>
      <c r="X19" s="119" t="s">
        <v>174</v>
      </c>
      <c r="Y19" s="117" t="s">
        <v>172</v>
      </c>
      <c r="Z19" s="119" t="s">
        <v>156</v>
      </c>
      <c r="AA19" s="119" t="s">
        <v>154</v>
      </c>
      <c r="AB19" s="117" t="s">
        <v>157</v>
      </c>
    </row>
    <row r="20" spans="1:28" ht="12.75">
      <c r="A20" s="145" t="s">
        <v>175</v>
      </c>
      <c r="B20" s="116" t="s">
        <v>163</v>
      </c>
      <c r="C20" s="117" t="s">
        <v>176</v>
      </c>
      <c r="D20" s="101" t="s">
        <v>160</v>
      </c>
      <c r="E20" s="118">
        <v>16.848</v>
      </c>
      <c r="F20" s="119" t="s">
        <v>153</v>
      </c>
      <c r="H20" s="120">
        <f t="shared" si="0"/>
        <v>0</v>
      </c>
      <c r="J20" s="120">
        <f t="shared" si="1"/>
        <v>0</v>
      </c>
      <c r="O20" s="119">
        <v>20</v>
      </c>
      <c r="P20" s="119" t="s">
        <v>154</v>
      </c>
      <c r="V20" s="122" t="s">
        <v>67</v>
      </c>
      <c r="X20" s="119" t="s">
        <v>177</v>
      </c>
      <c r="Y20" s="117" t="s">
        <v>176</v>
      </c>
      <c r="Z20" s="119" t="s">
        <v>156</v>
      </c>
      <c r="AA20" s="119" t="s">
        <v>154</v>
      </c>
      <c r="AB20" s="117" t="s">
        <v>157</v>
      </c>
    </row>
    <row r="21" spans="1:28" ht="12.75">
      <c r="A21" s="145" t="s">
        <v>178</v>
      </c>
      <c r="B21" s="116" t="s">
        <v>163</v>
      </c>
      <c r="C21" s="117" t="s">
        <v>179</v>
      </c>
      <c r="D21" s="101" t="s">
        <v>180</v>
      </c>
      <c r="E21" s="118">
        <v>37.628</v>
      </c>
      <c r="F21" s="119" t="s">
        <v>153</v>
      </c>
      <c r="H21" s="120">
        <f t="shared" si="0"/>
        <v>0</v>
      </c>
      <c r="J21" s="120">
        <f t="shared" si="1"/>
        <v>0</v>
      </c>
      <c r="O21" s="119">
        <v>20</v>
      </c>
      <c r="P21" s="119" t="s">
        <v>154</v>
      </c>
      <c r="V21" s="122" t="s">
        <v>67</v>
      </c>
      <c r="X21" s="119" t="s">
        <v>181</v>
      </c>
      <c r="Y21" s="117" t="s">
        <v>179</v>
      </c>
      <c r="Z21" s="119" t="s">
        <v>182</v>
      </c>
      <c r="AA21" s="119" t="s">
        <v>154</v>
      </c>
      <c r="AB21" s="117" t="s">
        <v>157</v>
      </c>
    </row>
    <row r="22" spans="1:28" ht="12.75">
      <c r="A22" s="145" t="s">
        <v>183</v>
      </c>
      <c r="B22" s="116" t="s">
        <v>150</v>
      </c>
      <c r="C22" s="117" t="s">
        <v>184</v>
      </c>
      <c r="D22" s="101" t="s">
        <v>185</v>
      </c>
      <c r="E22" s="118">
        <v>38.218</v>
      </c>
      <c r="F22" s="119" t="s">
        <v>153</v>
      </c>
      <c r="H22" s="120">
        <f t="shared" si="0"/>
        <v>0</v>
      </c>
      <c r="J22" s="120">
        <f t="shared" si="1"/>
        <v>0</v>
      </c>
      <c r="O22" s="119">
        <v>20</v>
      </c>
      <c r="P22" s="119" t="s">
        <v>154</v>
      </c>
      <c r="V22" s="122" t="s">
        <v>67</v>
      </c>
      <c r="X22" s="119" t="s">
        <v>186</v>
      </c>
      <c r="Y22" s="117" t="s">
        <v>184</v>
      </c>
      <c r="Z22" s="119" t="s">
        <v>182</v>
      </c>
      <c r="AA22" s="119" t="s">
        <v>154</v>
      </c>
      <c r="AB22" s="117" t="s">
        <v>157</v>
      </c>
    </row>
    <row r="23" spans="4:23" ht="12.75">
      <c r="D23" s="146" t="s">
        <v>187</v>
      </c>
      <c r="E23" s="147">
        <f>J23</f>
        <v>0</v>
      </c>
      <c r="H23" s="147">
        <f>SUM(H12:H22)</f>
        <v>0</v>
      </c>
      <c r="I23" s="147">
        <f>SUM(I12:I22)</f>
        <v>0</v>
      </c>
      <c r="J23" s="147">
        <f>SUM(J12:J22)</f>
        <v>0</v>
      </c>
      <c r="L23" s="148">
        <f>SUM(L12:L22)</f>
        <v>0</v>
      </c>
      <c r="N23" s="149">
        <f>SUM(N12:N22)</f>
        <v>0</v>
      </c>
      <c r="W23" s="150"/>
    </row>
    <row r="25" ht="12.75">
      <c r="B25" s="144" t="s">
        <v>97</v>
      </c>
    </row>
    <row r="26" spans="1:28" ht="12.75">
      <c r="A26" s="145" t="s">
        <v>188</v>
      </c>
      <c r="B26" s="116" t="s">
        <v>189</v>
      </c>
      <c r="C26" s="117" t="s">
        <v>190</v>
      </c>
      <c r="D26" s="101" t="s">
        <v>191</v>
      </c>
      <c r="E26" s="118">
        <v>11.302</v>
      </c>
      <c r="F26" s="119" t="s">
        <v>153</v>
      </c>
      <c r="H26" s="120">
        <f aca="true" t="shared" si="2" ref="H26:H27">ROUND(E26*G26,2)</f>
        <v>0</v>
      </c>
      <c r="J26" s="120">
        <f aca="true" t="shared" si="3" ref="J26:J27">ROUND(E26*G26,2)</f>
        <v>0</v>
      </c>
      <c r="K26" s="121">
        <v>2.41931</v>
      </c>
      <c r="L26" s="121">
        <f aca="true" t="shared" si="4" ref="L26:L27">E26*K26</f>
        <v>27.343041619999997</v>
      </c>
      <c r="O26" s="119">
        <v>20</v>
      </c>
      <c r="P26" s="119" t="s">
        <v>154</v>
      </c>
      <c r="V26" s="122" t="s">
        <v>67</v>
      </c>
      <c r="X26" s="119" t="s">
        <v>192</v>
      </c>
      <c r="Y26" s="117" t="s">
        <v>190</v>
      </c>
      <c r="Z26" s="119" t="s">
        <v>193</v>
      </c>
      <c r="AA26" s="119" t="s">
        <v>154</v>
      </c>
      <c r="AB26" s="117" t="s">
        <v>157</v>
      </c>
    </row>
    <row r="27" spans="1:28" ht="12.75">
      <c r="A27" s="145" t="s">
        <v>194</v>
      </c>
      <c r="B27" s="116" t="s">
        <v>189</v>
      </c>
      <c r="C27" s="117" t="s">
        <v>195</v>
      </c>
      <c r="D27" s="101" t="s">
        <v>196</v>
      </c>
      <c r="E27" s="118">
        <v>17.438</v>
      </c>
      <c r="F27" s="119" t="s">
        <v>153</v>
      </c>
      <c r="H27" s="120">
        <f t="shared" si="2"/>
        <v>0</v>
      </c>
      <c r="J27" s="120">
        <f t="shared" si="3"/>
        <v>0</v>
      </c>
      <c r="K27" s="121">
        <v>2.41931</v>
      </c>
      <c r="L27" s="121">
        <f t="shared" si="4"/>
        <v>42.187927779999995</v>
      </c>
      <c r="O27" s="119">
        <v>20</v>
      </c>
      <c r="P27" s="119" t="s">
        <v>154</v>
      </c>
      <c r="V27" s="122" t="s">
        <v>67</v>
      </c>
      <c r="X27" s="119" t="s">
        <v>197</v>
      </c>
      <c r="Y27" s="117" t="s">
        <v>195</v>
      </c>
      <c r="Z27" s="119" t="s">
        <v>193</v>
      </c>
      <c r="AA27" s="119" t="s">
        <v>154</v>
      </c>
      <c r="AB27" s="117" t="s">
        <v>157</v>
      </c>
    </row>
    <row r="28" spans="4:23" ht="12.75">
      <c r="D28" s="146" t="s">
        <v>198</v>
      </c>
      <c r="E28" s="147">
        <f>J28</f>
        <v>0</v>
      </c>
      <c r="H28" s="147">
        <f>SUM(H24:H27)</f>
        <v>0</v>
      </c>
      <c r="I28" s="147">
        <f>SUM(I24:I27)</f>
        <v>0</v>
      </c>
      <c r="J28" s="147">
        <f>SUM(J24:J27)</f>
        <v>0</v>
      </c>
      <c r="L28" s="148">
        <f>SUM(L24:L27)</f>
        <v>69.53096939999999</v>
      </c>
      <c r="N28" s="149">
        <f>SUM(N24:N27)</f>
        <v>0</v>
      </c>
      <c r="W28" s="150"/>
    </row>
    <row r="30" ht="12.75">
      <c r="B30" s="144" t="s">
        <v>98</v>
      </c>
    </row>
    <row r="31" spans="1:28" ht="12.75">
      <c r="A31" s="145" t="s">
        <v>199</v>
      </c>
      <c r="B31" s="116" t="s">
        <v>200</v>
      </c>
      <c r="C31" s="117" t="s">
        <v>201</v>
      </c>
      <c r="D31" s="101" t="s">
        <v>202</v>
      </c>
      <c r="E31" s="118">
        <v>49.3</v>
      </c>
      <c r="F31" s="119" t="s">
        <v>203</v>
      </c>
      <c r="H31" s="120">
        <f aca="true" t="shared" si="5" ref="H31:H32">ROUND(E31*G31,2)</f>
        <v>0</v>
      </c>
      <c r="J31" s="120">
        <f aca="true" t="shared" si="6" ref="J31:J32">ROUND(E31*G31,2)</f>
        <v>0</v>
      </c>
      <c r="K31" s="121">
        <v>0.30361</v>
      </c>
      <c r="L31" s="121">
        <f aca="true" t="shared" si="7" ref="L31:L32">E31*K31</f>
        <v>14.967972999999999</v>
      </c>
      <c r="O31" s="119">
        <v>20</v>
      </c>
      <c r="P31" s="119" t="s">
        <v>154</v>
      </c>
      <c r="V31" s="122" t="s">
        <v>67</v>
      </c>
      <c r="X31" s="119" t="s">
        <v>204</v>
      </c>
      <c r="Y31" s="117" t="s">
        <v>201</v>
      </c>
      <c r="Z31" s="119" t="s">
        <v>205</v>
      </c>
      <c r="AA31" s="119" t="s">
        <v>154</v>
      </c>
      <c r="AB31" s="117" t="s">
        <v>157</v>
      </c>
    </row>
    <row r="32" spans="1:28" ht="25.5">
      <c r="A32" s="145" t="s">
        <v>206</v>
      </c>
      <c r="B32" s="116" t="s">
        <v>200</v>
      </c>
      <c r="C32" s="117" t="s">
        <v>207</v>
      </c>
      <c r="D32" s="101" t="s">
        <v>208</v>
      </c>
      <c r="E32" s="118">
        <v>49.3</v>
      </c>
      <c r="F32" s="119" t="s">
        <v>203</v>
      </c>
      <c r="H32" s="120">
        <f t="shared" si="5"/>
        <v>0</v>
      </c>
      <c r="J32" s="120">
        <f t="shared" si="6"/>
        <v>0</v>
      </c>
      <c r="K32" s="121">
        <v>0.5802</v>
      </c>
      <c r="L32" s="121">
        <f t="shared" si="7"/>
        <v>28.60386</v>
      </c>
      <c r="O32" s="119">
        <v>20</v>
      </c>
      <c r="P32" s="119" t="s">
        <v>154</v>
      </c>
      <c r="V32" s="122" t="s">
        <v>67</v>
      </c>
      <c r="X32" s="119" t="s">
        <v>209</v>
      </c>
      <c r="Y32" s="117" t="s">
        <v>207</v>
      </c>
      <c r="Z32" s="119" t="s">
        <v>210</v>
      </c>
      <c r="AA32" s="119" t="s">
        <v>154</v>
      </c>
      <c r="AB32" s="117" t="s">
        <v>157</v>
      </c>
    </row>
    <row r="33" spans="4:23" ht="12.75">
      <c r="D33" s="146" t="s">
        <v>211</v>
      </c>
      <c r="E33" s="147">
        <f>J33</f>
        <v>0</v>
      </c>
      <c r="H33" s="147">
        <f>SUM(H29:H32)</f>
        <v>0</v>
      </c>
      <c r="I33" s="147">
        <f>SUM(I29:I32)</f>
        <v>0</v>
      </c>
      <c r="J33" s="147">
        <f>SUM(J29:J32)</f>
        <v>0</v>
      </c>
      <c r="L33" s="148">
        <f>SUM(L29:L32)</f>
        <v>43.571833</v>
      </c>
      <c r="N33" s="149">
        <f>SUM(N29:N32)</f>
        <v>0</v>
      </c>
      <c r="W33" s="150"/>
    </row>
    <row r="35" ht="12.75">
      <c r="B35" s="144" t="s">
        <v>99</v>
      </c>
    </row>
    <row r="36" spans="1:28" ht="12.75">
      <c r="A36" s="145" t="s">
        <v>212</v>
      </c>
      <c r="B36" s="116" t="s">
        <v>189</v>
      </c>
      <c r="C36" s="117" t="s">
        <v>213</v>
      </c>
      <c r="D36" s="101" t="s">
        <v>214</v>
      </c>
      <c r="E36" s="118">
        <v>16</v>
      </c>
      <c r="F36" s="119" t="s">
        <v>215</v>
      </c>
      <c r="H36" s="120">
        <f>ROUND(E36*G36,2)</f>
        <v>0</v>
      </c>
      <c r="J36" s="120">
        <f aca="true" t="shared" si="8" ref="J36:J40">ROUND(E36*G36,2)</f>
        <v>0</v>
      </c>
      <c r="K36" s="121">
        <v>0.00011</v>
      </c>
      <c r="L36" s="121">
        <f aca="true" t="shared" si="9" ref="L36:L39">E36*K36</f>
        <v>0.00176</v>
      </c>
      <c r="O36" s="119">
        <v>20</v>
      </c>
      <c r="P36" s="119" t="s">
        <v>154</v>
      </c>
      <c r="V36" s="122" t="s">
        <v>67</v>
      </c>
      <c r="X36" s="119" t="s">
        <v>216</v>
      </c>
      <c r="Y36" s="117" t="s">
        <v>213</v>
      </c>
      <c r="Z36" s="119" t="s">
        <v>217</v>
      </c>
      <c r="AA36" s="119" t="s">
        <v>154</v>
      </c>
      <c r="AB36" s="117" t="s">
        <v>157</v>
      </c>
    </row>
    <row r="37" spans="1:28" ht="12.75">
      <c r="A37" s="145" t="s">
        <v>218</v>
      </c>
      <c r="B37" s="116" t="s">
        <v>219</v>
      </c>
      <c r="C37" s="117" t="s">
        <v>220</v>
      </c>
      <c r="D37" s="101" t="s">
        <v>221</v>
      </c>
      <c r="E37" s="118">
        <v>0.474</v>
      </c>
      <c r="F37" s="119" t="s">
        <v>222</v>
      </c>
      <c r="I37" s="120">
        <f>ROUND(E37*G37,2)</f>
        <v>0</v>
      </c>
      <c r="J37" s="120">
        <f t="shared" si="8"/>
        <v>0</v>
      </c>
      <c r="K37" s="121">
        <v>1</v>
      </c>
      <c r="L37" s="121">
        <f t="shared" si="9"/>
        <v>0.474</v>
      </c>
      <c r="O37" s="119">
        <v>20</v>
      </c>
      <c r="P37" s="119" t="s">
        <v>154</v>
      </c>
      <c r="V37" s="122" t="s">
        <v>55</v>
      </c>
      <c r="X37" s="117" t="s">
        <v>220</v>
      </c>
      <c r="Y37" s="117" t="s">
        <v>220</v>
      </c>
      <c r="Z37" s="117" t="s">
        <v>223</v>
      </c>
      <c r="AA37" s="119" t="s">
        <v>154</v>
      </c>
      <c r="AB37" s="117" t="s">
        <v>224</v>
      </c>
    </row>
    <row r="38" spans="1:28" ht="12.75">
      <c r="A38" s="145" t="s">
        <v>225</v>
      </c>
      <c r="B38" s="116" t="s">
        <v>189</v>
      </c>
      <c r="C38" s="117" t="s">
        <v>226</v>
      </c>
      <c r="D38" s="101" t="s">
        <v>227</v>
      </c>
      <c r="E38" s="118">
        <v>8</v>
      </c>
      <c r="F38" s="119" t="s">
        <v>215</v>
      </c>
      <c r="H38" s="120">
        <f>ROUND(E38*G38,2)</f>
        <v>0</v>
      </c>
      <c r="J38" s="120">
        <f t="shared" si="8"/>
        <v>0</v>
      </c>
      <c r="K38" s="121">
        <v>0.0003</v>
      </c>
      <c r="L38" s="121">
        <f t="shared" si="9"/>
        <v>0.0024</v>
      </c>
      <c r="O38" s="119">
        <v>20</v>
      </c>
      <c r="P38" s="119" t="s">
        <v>154</v>
      </c>
      <c r="V38" s="122" t="s">
        <v>67</v>
      </c>
      <c r="X38" s="119" t="s">
        <v>228</v>
      </c>
      <c r="Y38" s="117" t="s">
        <v>226</v>
      </c>
      <c r="Z38" s="119" t="s">
        <v>217</v>
      </c>
      <c r="AA38" s="119" t="s">
        <v>154</v>
      </c>
      <c r="AB38" s="117" t="s">
        <v>157</v>
      </c>
    </row>
    <row r="39" spans="1:28" ht="25.5">
      <c r="A39" s="145" t="s">
        <v>229</v>
      </c>
      <c r="B39" s="116" t="s">
        <v>219</v>
      </c>
      <c r="C39" s="117" t="s">
        <v>230</v>
      </c>
      <c r="D39" s="101" t="s">
        <v>231</v>
      </c>
      <c r="E39" s="118">
        <v>0.479</v>
      </c>
      <c r="F39" s="119" t="s">
        <v>222</v>
      </c>
      <c r="I39" s="120">
        <f>ROUND(E39*G39,2)</f>
        <v>0</v>
      </c>
      <c r="J39" s="120">
        <f t="shared" si="8"/>
        <v>0</v>
      </c>
      <c r="K39" s="121">
        <v>1</v>
      </c>
      <c r="L39" s="121">
        <f t="shared" si="9"/>
        <v>0.479</v>
      </c>
      <c r="O39" s="119">
        <v>20</v>
      </c>
      <c r="P39" s="119" t="s">
        <v>154</v>
      </c>
      <c r="V39" s="122" t="s">
        <v>55</v>
      </c>
      <c r="X39" s="117" t="s">
        <v>230</v>
      </c>
      <c r="Y39" s="117" t="s">
        <v>230</v>
      </c>
      <c r="Z39" s="117" t="s">
        <v>223</v>
      </c>
      <c r="AA39" s="119" t="s">
        <v>154</v>
      </c>
      <c r="AB39" s="117" t="s">
        <v>224</v>
      </c>
    </row>
    <row r="40" spans="1:28" ht="12.75">
      <c r="A40" s="145" t="s">
        <v>232</v>
      </c>
      <c r="B40" s="116" t="s">
        <v>189</v>
      </c>
      <c r="C40" s="117" t="s">
        <v>233</v>
      </c>
      <c r="D40" s="101" t="s">
        <v>234</v>
      </c>
      <c r="E40" s="118">
        <v>114.06</v>
      </c>
      <c r="F40" s="119" t="s">
        <v>222</v>
      </c>
      <c r="H40" s="120">
        <f>ROUND(E40*G40,2)</f>
        <v>0</v>
      </c>
      <c r="J40" s="120">
        <f t="shared" si="8"/>
        <v>0</v>
      </c>
      <c r="O40" s="119">
        <v>20</v>
      </c>
      <c r="P40" s="119" t="s">
        <v>154</v>
      </c>
      <c r="V40" s="122" t="s">
        <v>67</v>
      </c>
      <c r="X40" s="119" t="s">
        <v>235</v>
      </c>
      <c r="Y40" s="117" t="s">
        <v>233</v>
      </c>
      <c r="Z40" s="119" t="s">
        <v>236</v>
      </c>
      <c r="AA40" s="119" t="s">
        <v>154</v>
      </c>
      <c r="AB40" s="117" t="s">
        <v>157</v>
      </c>
    </row>
    <row r="41" spans="4:23" ht="12.75">
      <c r="D41" s="146" t="s">
        <v>237</v>
      </c>
      <c r="E41" s="147">
        <f>J41</f>
        <v>0</v>
      </c>
      <c r="H41" s="147">
        <f>SUM(H34:H40)</f>
        <v>0</v>
      </c>
      <c r="I41" s="147">
        <f>SUM(I34:I40)</f>
        <v>0</v>
      </c>
      <c r="J41" s="147">
        <f>SUM(J34:J40)</f>
        <v>0</v>
      </c>
      <c r="L41" s="148">
        <f>SUM(L34:L40)</f>
        <v>0.95716</v>
      </c>
      <c r="N41" s="149">
        <f>SUM(N34:N40)</f>
        <v>0</v>
      </c>
      <c r="W41" s="150"/>
    </row>
    <row r="43" spans="4:23" ht="12.75">
      <c r="D43" s="146" t="s">
        <v>100</v>
      </c>
      <c r="E43" s="149">
        <f>J43</f>
        <v>0</v>
      </c>
      <c r="H43" s="147">
        <f>H23+H28+H33+H41</f>
        <v>0</v>
      </c>
      <c r="I43" s="147">
        <f>I23+I28+I33+I41</f>
        <v>0</v>
      </c>
      <c r="J43" s="147">
        <f>J23+J28+J33+J41</f>
        <v>0</v>
      </c>
      <c r="L43" s="148">
        <f>L23+L28+L33+L41</f>
        <v>114.05996239999999</v>
      </c>
      <c r="N43" s="149">
        <f>N23+N28+N33+N41</f>
        <v>0</v>
      </c>
      <c r="W43" s="150"/>
    </row>
    <row r="45" ht="12.75">
      <c r="B45" s="143" t="s">
        <v>238</v>
      </c>
    </row>
    <row r="46" ht="12.75">
      <c r="B46" s="144" t="s">
        <v>101</v>
      </c>
    </row>
    <row r="47" spans="1:28" ht="25.5">
      <c r="A47" s="145" t="s">
        <v>239</v>
      </c>
      <c r="B47" s="116" t="s">
        <v>240</v>
      </c>
      <c r="C47" s="117" t="s">
        <v>241</v>
      </c>
      <c r="D47" s="101" t="s">
        <v>242</v>
      </c>
      <c r="E47" s="118">
        <v>12.8</v>
      </c>
      <c r="F47" s="119" t="s">
        <v>243</v>
      </c>
      <c r="H47" s="120">
        <f>ROUND(E47*G47,2)</f>
        <v>0</v>
      </c>
      <c r="J47" s="120">
        <f aca="true" t="shared" si="10" ref="J47:J69">ROUND(E47*G47,2)</f>
        <v>0</v>
      </c>
      <c r="K47" s="121">
        <v>0.00042</v>
      </c>
      <c r="L47" s="121">
        <f aca="true" t="shared" si="11" ref="L47:L50">E47*K47</f>
        <v>0.005376000000000001</v>
      </c>
      <c r="O47" s="119">
        <v>20</v>
      </c>
      <c r="P47" s="119" t="s">
        <v>154</v>
      </c>
      <c r="V47" s="122" t="s">
        <v>244</v>
      </c>
      <c r="X47" s="119" t="s">
        <v>245</v>
      </c>
      <c r="Y47" s="117" t="s">
        <v>241</v>
      </c>
      <c r="Z47" s="119" t="s">
        <v>246</v>
      </c>
      <c r="AA47" s="119" t="s">
        <v>154</v>
      </c>
      <c r="AB47" s="117" t="s">
        <v>157</v>
      </c>
    </row>
    <row r="48" spans="1:28" ht="12.75">
      <c r="A48" s="145" t="s">
        <v>247</v>
      </c>
      <c r="B48" s="116" t="s">
        <v>219</v>
      </c>
      <c r="C48" s="117" t="s">
        <v>248</v>
      </c>
      <c r="D48" s="101" t="s">
        <v>249</v>
      </c>
      <c r="E48" s="118">
        <v>12.8</v>
      </c>
      <c r="F48" s="119" t="s">
        <v>250</v>
      </c>
      <c r="I48" s="120">
        <f>ROUND(E48*G48,2)</f>
        <v>0</v>
      </c>
      <c r="J48" s="120">
        <f t="shared" si="10"/>
        <v>0</v>
      </c>
      <c r="K48" s="121">
        <v>0.0845</v>
      </c>
      <c r="L48" s="121">
        <f t="shared" si="11"/>
        <v>1.0816000000000001</v>
      </c>
      <c r="O48" s="119">
        <v>20</v>
      </c>
      <c r="P48" s="119" t="s">
        <v>154</v>
      </c>
      <c r="V48" s="122" t="s">
        <v>55</v>
      </c>
      <c r="X48" s="117" t="s">
        <v>248</v>
      </c>
      <c r="Y48" s="117" t="s">
        <v>248</v>
      </c>
      <c r="Z48" s="119" t="s">
        <v>251</v>
      </c>
      <c r="AA48" s="119" t="s">
        <v>154</v>
      </c>
      <c r="AB48" s="117" t="s">
        <v>224</v>
      </c>
    </row>
    <row r="49" spans="1:28" ht="12.75">
      <c r="A49" s="145" t="s">
        <v>252</v>
      </c>
      <c r="B49" s="116" t="s">
        <v>240</v>
      </c>
      <c r="C49" s="117" t="s">
        <v>253</v>
      </c>
      <c r="D49" s="101" t="s">
        <v>254</v>
      </c>
      <c r="E49" s="118">
        <v>93</v>
      </c>
      <c r="F49" s="119" t="s">
        <v>243</v>
      </c>
      <c r="H49" s="120">
        <f>ROUND(E49*G49,2)</f>
        <v>0</v>
      </c>
      <c r="J49" s="120">
        <f t="shared" si="10"/>
        <v>0</v>
      </c>
      <c r="K49" s="121">
        <v>0.00028</v>
      </c>
      <c r="L49" s="121">
        <f t="shared" si="11"/>
        <v>0.026039999999999997</v>
      </c>
      <c r="O49" s="119">
        <v>20</v>
      </c>
      <c r="P49" s="119" t="s">
        <v>154</v>
      </c>
      <c r="V49" s="122" t="s">
        <v>244</v>
      </c>
      <c r="X49" s="119" t="s">
        <v>255</v>
      </c>
      <c r="Y49" s="117" t="s">
        <v>253</v>
      </c>
      <c r="Z49" s="119" t="s">
        <v>246</v>
      </c>
      <c r="AA49" s="119" t="s">
        <v>154</v>
      </c>
      <c r="AB49" s="117" t="s">
        <v>157</v>
      </c>
    </row>
    <row r="50" spans="1:28" ht="12.75">
      <c r="A50" s="145" t="s">
        <v>256</v>
      </c>
      <c r="B50" s="116" t="s">
        <v>219</v>
      </c>
      <c r="C50" s="117" t="s">
        <v>257</v>
      </c>
      <c r="D50" s="101" t="s">
        <v>258</v>
      </c>
      <c r="E50" s="118">
        <v>93</v>
      </c>
      <c r="F50" s="119" t="s">
        <v>250</v>
      </c>
      <c r="I50" s="120">
        <f>ROUND(E50*G50,2)</f>
        <v>0</v>
      </c>
      <c r="J50" s="120">
        <f t="shared" si="10"/>
        <v>0</v>
      </c>
      <c r="K50" s="121">
        <v>0.0257</v>
      </c>
      <c r="L50" s="121">
        <f t="shared" si="11"/>
        <v>2.3901</v>
      </c>
      <c r="O50" s="119">
        <v>20</v>
      </c>
      <c r="P50" s="119" t="s">
        <v>154</v>
      </c>
      <c r="V50" s="122" t="s">
        <v>55</v>
      </c>
      <c r="X50" s="117" t="s">
        <v>257</v>
      </c>
      <c r="Y50" s="117" t="s">
        <v>257</v>
      </c>
      <c r="Z50" s="119" t="s">
        <v>251</v>
      </c>
      <c r="AA50" s="119" t="s">
        <v>154</v>
      </c>
      <c r="AB50" s="117" t="s">
        <v>259</v>
      </c>
    </row>
    <row r="51" spans="1:28" ht="12.75">
      <c r="A51" s="145" t="s">
        <v>260</v>
      </c>
      <c r="B51" s="116" t="s">
        <v>240</v>
      </c>
      <c r="C51" s="117" t="s">
        <v>261</v>
      </c>
      <c r="D51" s="101" t="s">
        <v>262</v>
      </c>
      <c r="E51" s="118">
        <v>16</v>
      </c>
      <c r="F51" s="119" t="s">
        <v>215</v>
      </c>
      <c r="H51" s="120">
        <f aca="true" t="shared" si="12" ref="H51:H52">ROUND(E51*G51,2)</f>
        <v>0</v>
      </c>
      <c r="J51" s="120">
        <f t="shared" si="10"/>
        <v>0</v>
      </c>
      <c r="O51" s="119">
        <v>20</v>
      </c>
      <c r="P51" s="119" t="s">
        <v>154</v>
      </c>
      <c r="V51" s="122" t="s">
        <v>244</v>
      </c>
      <c r="X51" s="119" t="s">
        <v>263</v>
      </c>
      <c r="Y51" s="117" t="s">
        <v>261</v>
      </c>
      <c r="Z51" s="119" t="s">
        <v>246</v>
      </c>
      <c r="AA51" s="119" t="s">
        <v>154</v>
      </c>
      <c r="AB51" s="117" t="s">
        <v>157</v>
      </c>
    </row>
    <row r="52" spans="1:28" ht="12.75">
      <c r="A52" s="145" t="s">
        <v>264</v>
      </c>
      <c r="B52" s="116" t="s">
        <v>240</v>
      </c>
      <c r="C52" s="117" t="s">
        <v>265</v>
      </c>
      <c r="D52" s="101" t="s">
        <v>266</v>
      </c>
      <c r="E52" s="118">
        <v>20</v>
      </c>
      <c r="F52" s="119" t="s">
        <v>215</v>
      </c>
      <c r="H52" s="120">
        <f t="shared" si="12"/>
        <v>0</v>
      </c>
      <c r="J52" s="120">
        <f t="shared" si="10"/>
        <v>0</v>
      </c>
      <c r="O52" s="119">
        <v>20</v>
      </c>
      <c r="P52" s="119" t="s">
        <v>154</v>
      </c>
      <c r="V52" s="122" t="s">
        <v>244</v>
      </c>
      <c r="X52" s="119" t="s">
        <v>267</v>
      </c>
      <c r="Y52" s="117" t="s">
        <v>265</v>
      </c>
      <c r="Z52" s="119" t="s">
        <v>246</v>
      </c>
      <c r="AA52" s="119" t="s">
        <v>154</v>
      </c>
      <c r="AB52" s="117" t="s">
        <v>157</v>
      </c>
    </row>
    <row r="53" spans="1:28" ht="12.75">
      <c r="A53" s="145" t="s">
        <v>268</v>
      </c>
      <c r="B53" s="116" t="s">
        <v>219</v>
      </c>
      <c r="C53" s="117" t="s">
        <v>269</v>
      </c>
      <c r="D53" s="101" t="s">
        <v>270</v>
      </c>
      <c r="E53" s="118">
        <v>0.064</v>
      </c>
      <c r="F53" s="119" t="s">
        <v>271</v>
      </c>
      <c r="I53" s="120">
        <f aca="true" t="shared" si="13" ref="I53:I55">ROUND(E53*G53,2)</f>
        <v>0</v>
      </c>
      <c r="J53" s="120">
        <f t="shared" si="10"/>
        <v>0</v>
      </c>
      <c r="K53" s="121">
        <v>0.2</v>
      </c>
      <c r="L53" s="121">
        <f aca="true" t="shared" si="14" ref="L53:L55">E53*K53</f>
        <v>0.0128</v>
      </c>
      <c r="O53" s="119">
        <v>20</v>
      </c>
      <c r="P53" s="119" t="s">
        <v>154</v>
      </c>
      <c r="V53" s="122" t="s">
        <v>55</v>
      </c>
      <c r="X53" s="117" t="s">
        <v>269</v>
      </c>
      <c r="Y53" s="117" t="s">
        <v>269</v>
      </c>
      <c r="Z53" s="119" t="s">
        <v>272</v>
      </c>
      <c r="AA53" s="119" t="s">
        <v>154</v>
      </c>
      <c r="AB53" s="117" t="s">
        <v>224</v>
      </c>
    </row>
    <row r="54" spans="1:28" ht="12.75">
      <c r="A54" s="145" t="s">
        <v>273</v>
      </c>
      <c r="B54" s="116" t="s">
        <v>219</v>
      </c>
      <c r="C54" s="117" t="s">
        <v>274</v>
      </c>
      <c r="D54" s="101" t="s">
        <v>275</v>
      </c>
      <c r="E54" s="118">
        <v>0.064</v>
      </c>
      <c r="F54" s="119" t="s">
        <v>271</v>
      </c>
      <c r="I54" s="120">
        <f t="shared" si="13"/>
        <v>0</v>
      </c>
      <c r="J54" s="120">
        <f t="shared" si="10"/>
        <v>0</v>
      </c>
      <c r="K54" s="121">
        <v>0.128</v>
      </c>
      <c r="L54" s="121">
        <f t="shared" si="14"/>
        <v>0.008192</v>
      </c>
      <c r="O54" s="119">
        <v>20</v>
      </c>
      <c r="P54" s="119" t="s">
        <v>154</v>
      </c>
      <c r="V54" s="122" t="s">
        <v>55</v>
      </c>
      <c r="X54" s="117" t="s">
        <v>274</v>
      </c>
      <c r="Y54" s="117" t="s">
        <v>274</v>
      </c>
      <c r="Z54" s="119" t="s">
        <v>276</v>
      </c>
      <c r="AA54" s="119" t="s">
        <v>154</v>
      </c>
      <c r="AB54" s="117" t="s">
        <v>224</v>
      </c>
    </row>
    <row r="55" spans="1:28" ht="12.75">
      <c r="A55" s="145" t="s">
        <v>277</v>
      </c>
      <c r="B55" s="116" t="s">
        <v>219</v>
      </c>
      <c r="C55" s="117" t="s">
        <v>278</v>
      </c>
      <c r="D55" s="101" t="s">
        <v>279</v>
      </c>
      <c r="E55" s="118">
        <v>16</v>
      </c>
      <c r="F55" s="119" t="s">
        <v>215</v>
      </c>
      <c r="I55" s="120">
        <f t="shared" si="13"/>
        <v>0</v>
      </c>
      <c r="J55" s="120">
        <f t="shared" si="10"/>
        <v>0</v>
      </c>
      <c r="K55" s="121">
        <v>0.0013</v>
      </c>
      <c r="L55" s="121">
        <f t="shared" si="14"/>
        <v>0.0208</v>
      </c>
      <c r="O55" s="119">
        <v>20</v>
      </c>
      <c r="P55" s="119" t="s">
        <v>154</v>
      </c>
      <c r="V55" s="122" t="s">
        <v>55</v>
      </c>
      <c r="X55" s="117" t="s">
        <v>278</v>
      </c>
      <c r="Y55" s="117" t="s">
        <v>278</v>
      </c>
      <c r="Z55" s="119" t="s">
        <v>280</v>
      </c>
      <c r="AA55" s="119" t="s">
        <v>154</v>
      </c>
      <c r="AB55" s="117" t="s">
        <v>224</v>
      </c>
    </row>
    <row r="56" spans="1:28" ht="12.75">
      <c r="A56" s="145" t="s">
        <v>281</v>
      </c>
      <c r="B56" s="116" t="s">
        <v>240</v>
      </c>
      <c r="C56" s="117" t="s">
        <v>282</v>
      </c>
      <c r="D56" s="101" t="s">
        <v>283</v>
      </c>
      <c r="E56" s="118">
        <v>103.71</v>
      </c>
      <c r="F56" s="119" t="s">
        <v>203</v>
      </c>
      <c r="H56" s="120">
        <f>ROUND(E56*G56,2)</f>
        <v>0</v>
      </c>
      <c r="J56" s="120">
        <f t="shared" si="10"/>
        <v>0</v>
      </c>
      <c r="O56" s="119">
        <v>20</v>
      </c>
      <c r="P56" s="119" t="s">
        <v>154</v>
      </c>
      <c r="V56" s="122" t="s">
        <v>244</v>
      </c>
      <c r="X56" s="119" t="s">
        <v>284</v>
      </c>
      <c r="Y56" s="117" t="s">
        <v>282</v>
      </c>
      <c r="Z56" s="119" t="s">
        <v>285</v>
      </c>
      <c r="AA56" s="119" t="s">
        <v>154</v>
      </c>
      <c r="AB56" s="117" t="s">
        <v>157</v>
      </c>
    </row>
    <row r="57" spans="1:28" ht="12.75">
      <c r="A57" s="145" t="s">
        <v>286</v>
      </c>
      <c r="B57" s="116" t="s">
        <v>219</v>
      </c>
      <c r="C57" s="117" t="s">
        <v>287</v>
      </c>
      <c r="D57" s="101" t="s">
        <v>288</v>
      </c>
      <c r="E57" s="118">
        <v>2.852</v>
      </c>
      <c r="F57" s="119" t="s">
        <v>153</v>
      </c>
      <c r="I57" s="120">
        <f>ROUND(E57*G57,2)</f>
        <v>0</v>
      </c>
      <c r="J57" s="120">
        <f t="shared" si="10"/>
        <v>0</v>
      </c>
      <c r="K57" s="121">
        <v>0.55</v>
      </c>
      <c r="L57" s="121">
        <f aca="true" t="shared" si="15" ref="L57:L58">E57*K57</f>
        <v>1.5686</v>
      </c>
      <c r="O57" s="119">
        <v>20</v>
      </c>
      <c r="P57" s="119" t="s">
        <v>154</v>
      </c>
      <c r="V57" s="122" t="s">
        <v>55</v>
      </c>
      <c r="X57" s="117" t="s">
        <v>287</v>
      </c>
      <c r="Y57" s="117" t="s">
        <v>287</v>
      </c>
      <c r="Z57" s="117" t="s">
        <v>289</v>
      </c>
      <c r="AA57" s="119" t="s">
        <v>154</v>
      </c>
      <c r="AB57" s="117" t="s">
        <v>224</v>
      </c>
    </row>
    <row r="58" spans="1:28" ht="12.75">
      <c r="A58" s="145" t="s">
        <v>290</v>
      </c>
      <c r="B58" s="116" t="s">
        <v>240</v>
      </c>
      <c r="C58" s="117" t="s">
        <v>291</v>
      </c>
      <c r="D58" s="101" t="s">
        <v>292</v>
      </c>
      <c r="E58" s="118">
        <v>2.593</v>
      </c>
      <c r="F58" s="119" t="s">
        <v>153</v>
      </c>
      <c r="H58" s="120">
        <f aca="true" t="shared" si="16" ref="H58:H59">ROUND(E58*G58,2)</f>
        <v>0</v>
      </c>
      <c r="J58" s="120">
        <f t="shared" si="10"/>
        <v>0</v>
      </c>
      <c r="K58" s="121">
        <v>0.02089</v>
      </c>
      <c r="L58" s="121">
        <f t="shared" si="15"/>
        <v>0.05416777</v>
      </c>
      <c r="O58" s="119">
        <v>20</v>
      </c>
      <c r="P58" s="119" t="s">
        <v>154</v>
      </c>
      <c r="V58" s="122" t="s">
        <v>244</v>
      </c>
      <c r="X58" s="119" t="s">
        <v>293</v>
      </c>
      <c r="Y58" s="117" t="s">
        <v>291</v>
      </c>
      <c r="Z58" s="119" t="s">
        <v>285</v>
      </c>
      <c r="AA58" s="119" t="s">
        <v>154</v>
      </c>
      <c r="AB58" s="117" t="s">
        <v>157</v>
      </c>
    </row>
    <row r="59" spans="1:28" ht="12.75">
      <c r="A59" s="145" t="s">
        <v>294</v>
      </c>
      <c r="B59" s="116" t="s">
        <v>240</v>
      </c>
      <c r="C59" s="117" t="s">
        <v>295</v>
      </c>
      <c r="D59" s="101" t="s">
        <v>296</v>
      </c>
      <c r="E59" s="118">
        <v>73.96</v>
      </c>
      <c r="F59" s="119" t="s">
        <v>203</v>
      </c>
      <c r="H59" s="120">
        <f t="shared" si="16"/>
        <v>0</v>
      </c>
      <c r="J59" s="120">
        <f t="shared" si="10"/>
        <v>0</v>
      </c>
      <c r="O59" s="119">
        <v>20</v>
      </c>
      <c r="P59" s="119" t="s">
        <v>154</v>
      </c>
      <c r="V59" s="122" t="s">
        <v>244</v>
      </c>
      <c r="X59" s="119" t="s">
        <v>297</v>
      </c>
      <c r="Y59" s="117" t="s">
        <v>295</v>
      </c>
      <c r="Z59" s="119" t="s">
        <v>246</v>
      </c>
      <c r="AA59" s="119" t="s">
        <v>154</v>
      </c>
      <c r="AB59" s="117" t="s">
        <v>157</v>
      </c>
    </row>
    <row r="60" spans="1:28" ht="12.75">
      <c r="A60" s="145" t="s">
        <v>298</v>
      </c>
      <c r="B60" s="116" t="s">
        <v>219</v>
      </c>
      <c r="C60" s="117" t="s">
        <v>299</v>
      </c>
      <c r="D60" s="101" t="s">
        <v>300</v>
      </c>
      <c r="E60" s="118">
        <v>3.254</v>
      </c>
      <c r="F60" s="119" t="s">
        <v>153</v>
      </c>
      <c r="I60" s="120">
        <f>ROUND(E60*G60,2)</f>
        <v>0</v>
      </c>
      <c r="J60" s="120">
        <f t="shared" si="10"/>
        <v>0</v>
      </c>
      <c r="K60" s="121">
        <v>0.55</v>
      </c>
      <c r="L60" s="121">
        <f aca="true" t="shared" si="17" ref="L60:L68">E60*K60</f>
        <v>1.7897</v>
      </c>
      <c r="O60" s="119">
        <v>20</v>
      </c>
      <c r="P60" s="119" t="s">
        <v>154</v>
      </c>
      <c r="V60" s="122" t="s">
        <v>55</v>
      </c>
      <c r="X60" s="117" t="s">
        <v>299</v>
      </c>
      <c r="Y60" s="117" t="s">
        <v>299</v>
      </c>
      <c r="Z60" s="117" t="s">
        <v>289</v>
      </c>
      <c r="AA60" s="119" t="s">
        <v>154</v>
      </c>
      <c r="AB60" s="117" t="s">
        <v>224</v>
      </c>
    </row>
    <row r="61" spans="1:28" ht="12.75">
      <c r="A61" s="145" t="s">
        <v>301</v>
      </c>
      <c r="B61" s="116" t="s">
        <v>240</v>
      </c>
      <c r="C61" s="117" t="s">
        <v>302</v>
      </c>
      <c r="D61" s="101" t="s">
        <v>303</v>
      </c>
      <c r="E61" s="118">
        <v>2.958</v>
      </c>
      <c r="F61" s="119" t="s">
        <v>153</v>
      </c>
      <c r="H61" s="120">
        <f aca="true" t="shared" si="18" ref="H61:H65">ROUND(E61*G61,2)</f>
        <v>0</v>
      </c>
      <c r="J61" s="120">
        <f t="shared" si="10"/>
        <v>0</v>
      </c>
      <c r="K61" s="121">
        <v>0.00295</v>
      </c>
      <c r="L61" s="121">
        <f t="shared" si="17"/>
        <v>0.0087261</v>
      </c>
      <c r="O61" s="119">
        <v>20</v>
      </c>
      <c r="P61" s="119" t="s">
        <v>154</v>
      </c>
      <c r="V61" s="122" t="s">
        <v>244</v>
      </c>
      <c r="X61" s="119" t="s">
        <v>304</v>
      </c>
      <c r="Y61" s="117" t="s">
        <v>302</v>
      </c>
      <c r="Z61" s="119" t="s">
        <v>246</v>
      </c>
      <c r="AA61" s="119" t="s">
        <v>154</v>
      </c>
      <c r="AB61" s="117" t="s">
        <v>157</v>
      </c>
    </row>
    <row r="62" spans="1:28" ht="25.5">
      <c r="A62" s="145" t="s">
        <v>305</v>
      </c>
      <c r="B62" s="116" t="s">
        <v>240</v>
      </c>
      <c r="C62" s="117" t="s">
        <v>306</v>
      </c>
      <c r="D62" s="101" t="s">
        <v>307</v>
      </c>
      <c r="E62" s="118">
        <v>138</v>
      </c>
      <c r="F62" s="119" t="s">
        <v>243</v>
      </c>
      <c r="H62" s="120">
        <f t="shared" si="18"/>
        <v>0</v>
      </c>
      <c r="J62" s="120">
        <f t="shared" si="10"/>
        <v>0</v>
      </c>
      <c r="K62" s="121">
        <v>0.00021</v>
      </c>
      <c r="L62" s="121">
        <f t="shared" si="17"/>
        <v>0.028980000000000002</v>
      </c>
      <c r="O62" s="119">
        <v>20</v>
      </c>
      <c r="P62" s="119" t="s">
        <v>154</v>
      </c>
      <c r="V62" s="122" t="s">
        <v>244</v>
      </c>
      <c r="X62" s="119" t="s">
        <v>308</v>
      </c>
      <c r="Y62" s="117" t="s">
        <v>306</v>
      </c>
      <c r="Z62" s="119" t="s">
        <v>246</v>
      </c>
      <c r="AA62" s="119" t="s">
        <v>154</v>
      </c>
      <c r="AB62" s="117" t="s">
        <v>157</v>
      </c>
    </row>
    <row r="63" spans="1:28" ht="25.5">
      <c r="A63" s="145" t="s">
        <v>309</v>
      </c>
      <c r="B63" s="116" t="s">
        <v>240</v>
      </c>
      <c r="C63" s="117" t="s">
        <v>310</v>
      </c>
      <c r="D63" s="101" t="s">
        <v>311</v>
      </c>
      <c r="E63" s="118">
        <v>20.4</v>
      </c>
      <c r="F63" s="119" t="s">
        <v>243</v>
      </c>
      <c r="H63" s="120">
        <f t="shared" si="18"/>
        <v>0</v>
      </c>
      <c r="J63" s="120">
        <f t="shared" si="10"/>
        <v>0</v>
      </c>
      <c r="K63" s="121">
        <v>0.00021</v>
      </c>
      <c r="L63" s="121">
        <f t="shared" si="17"/>
        <v>0.004284</v>
      </c>
      <c r="O63" s="119">
        <v>20</v>
      </c>
      <c r="P63" s="119" t="s">
        <v>154</v>
      </c>
      <c r="V63" s="122" t="s">
        <v>244</v>
      </c>
      <c r="X63" s="119" t="s">
        <v>312</v>
      </c>
      <c r="Y63" s="117" t="s">
        <v>310</v>
      </c>
      <c r="Z63" s="119" t="s">
        <v>246</v>
      </c>
      <c r="AA63" s="119" t="s">
        <v>154</v>
      </c>
      <c r="AB63" s="117" t="s">
        <v>157</v>
      </c>
    </row>
    <row r="64" spans="1:28" ht="25.5">
      <c r="A64" s="145" t="s">
        <v>313</v>
      </c>
      <c r="B64" s="116" t="s">
        <v>240</v>
      </c>
      <c r="C64" s="117" t="s">
        <v>314</v>
      </c>
      <c r="D64" s="101" t="s">
        <v>315</v>
      </c>
      <c r="E64" s="118">
        <v>193.8</v>
      </c>
      <c r="F64" s="119" t="s">
        <v>243</v>
      </c>
      <c r="H64" s="120">
        <f t="shared" si="18"/>
        <v>0</v>
      </c>
      <c r="J64" s="120">
        <f t="shared" si="10"/>
        <v>0</v>
      </c>
      <c r="K64" s="121">
        <v>0.00021</v>
      </c>
      <c r="L64" s="121">
        <f t="shared" si="17"/>
        <v>0.040698000000000005</v>
      </c>
      <c r="O64" s="119">
        <v>20</v>
      </c>
      <c r="P64" s="119" t="s">
        <v>154</v>
      </c>
      <c r="V64" s="122" t="s">
        <v>244</v>
      </c>
      <c r="X64" s="119" t="s">
        <v>316</v>
      </c>
      <c r="Y64" s="117" t="s">
        <v>314</v>
      </c>
      <c r="Z64" s="119" t="s">
        <v>246</v>
      </c>
      <c r="AA64" s="119" t="s">
        <v>154</v>
      </c>
      <c r="AB64" s="117" t="s">
        <v>157</v>
      </c>
    </row>
    <row r="65" spans="1:28" ht="12.75">
      <c r="A65" s="145" t="s">
        <v>317</v>
      </c>
      <c r="B65" s="116" t="s">
        <v>240</v>
      </c>
      <c r="C65" s="117" t="s">
        <v>318</v>
      </c>
      <c r="D65" s="101" t="s">
        <v>319</v>
      </c>
      <c r="E65" s="118">
        <v>194.7</v>
      </c>
      <c r="F65" s="119" t="s">
        <v>243</v>
      </c>
      <c r="H65" s="120">
        <f t="shared" si="18"/>
        <v>0</v>
      </c>
      <c r="J65" s="120">
        <f t="shared" si="10"/>
        <v>0</v>
      </c>
      <c r="K65" s="121">
        <v>0.00021</v>
      </c>
      <c r="L65" s="121">
        <f t="shared" si="17"/>
        <v>0.040887</v>
      </c>
      <c r="O65" s="119">
        <v>20</v>
      </c>
      <c r="P65" s="119" t="s">
        <v>154</v>
      </c>
      <c r="V65" s="122" t="s">
        <v>244</v>
      </c>
      <c r="X65" s="119" t="s">
        <v>320</v>
      </c>
      <c r="Y65" s="117" t="s">
        <v>318</v>
      </c>
      <c r="Z65" s="119" t="s">
        <v>246</v>
      </c>
      <c r="AA65" s="119" t="s">
        <v>154</v>
      </c>
      <c r="AB65" s="117" t="s">
        <v>157</v>
      </c>
    </row>
    <row r="66" spans="1:28" ht="12.75">
      <c r="A66" s="145" t="s">
        <v>321</v>
      </c>
      <c r="B66" s="116" t="s">
        <v>219</v>
      </c>
      <c r="C66" s="117" t="s">
        <v>322</v>
      </c>
      <c r="D66" s="101" t="s">
        <v>323</v>
      </c>
      <c r="E66" s="118">
        <v>19.382</v>
      </c>
      <c r="F66" s="119" t="s">
        <v>153</v>
      </c>
      <c r="I66" s="120">
        <f aca="true" t="shared" si="19" ref="I66:I67">ROUND(E66*G66,2)</f>
        <v>0</v>
      </c>
      <c r="J66" s="120">
        <f t="shared" si="10"/>
        <v>0</v>
      </c>
      <c r="K66" s="121">
        <v>0.65</v>
      </c>
      <c r="L66" s="121">
        <f t="shared" si="17"/>
        <v>12.598300000000002</v>
      </c>
      <c r="O66" s="119">
        <v>20</v>
      </c>
      <c r="P66" s="119" t="s">
        <v>154</v>
      </c>
      <c r="V66" s="122" t="s">
        <v>55</v>
      </c>
      <c r="X66" s="117" t="s">
        <v>322</v>
      </c>
      <c r="Y66" s="117" t="s">
        <v>322</v>
      </c>
      <c r="Z66" s="117" t="s">
        <v>324</v>
      </c>
      <c r="AA66" s="119" t="s">
        <v>154</v>
      </c>
      <c r="AB66" s="117" t="s">
        <v>259</v>
      </c>
    </row>
    <row r="67" spans="1:28" ht="25.5">
      <c r="A67" s="145" t="s">
        <v>325</v>
      </c>
      <c r="B67" s="116" t="s">
        <v>219</v>
      </c>
      <c r="C67" s="117" t="s">
        <v>326</v>
      </c>
      <c r="D67" s="101" t="s">
        <v>327</v>
      </c>
      <c r="E67" s="118">
        <v>1.773</v>
      </c>
      <c r="F67" s="119" t="s">
        <v>153</v>
      </c>
      <c r="I67" s="120">
        <f t="shared" si="19"/>
        <v>0</v>
      </c>
      <c r="J67" s="120">
        <f t="shared" si="10"/>
        <v>0</v>
      </c>
      <c r="K67" s="121">
        <v>0.55</v>
      </c>
      <c r="L67" s="121">
        <f t="shared" si="17"/>
        <v>0.9751500000000001</v>
      </c>
      <c r="O67" s="119">
        <v>20</v>
      </c>
      <c r="P67" s="119" t="s">
        <v>154</v>
      </c>
      <c r="V67" s="122" t="s">
        <v>55</v>
      </c>
      <c r="X67" s="117" t="s">
        <v>326</v>
      </c>
      <c r="Y67" s="117" t="s">
        <v>326</v>
      </c>
      <c r="Z67" s="117" t="s">
        <v>289</v>
      </c>
      <c r="AA67" s="119" t="s">
        <v>154</v>
      </c>
      <c r="AB67" s="117" t="s">
        <v>224</v>
      </c>
    </row>
    <row r="68" spans="1:28" ht="25.5">
      <c r="A68" s="145" t="s">
        <v>328</v>
      </c>
      <c r="B68" s="116" t="s">
        <v>240</v>
      </c>
      <c r="C68" s="117" t="s">
        <v>329</v>
      </c>
      <c r="D68" s="101" t="s">
        <v>330</v>
      </c>
      <c r="E68" s="118">
        <v>19.232</v>
      </c>
      <c r="F68" s="119" t="s">
        <v>153</v>
      </c>
      <c r="H68" s="120">
        <f aca="true" t="shared" si="20" ref="H68:H69">ROUND(E68*G68,2)</f>
        <v>0</v>
      </c>
      <c r="J68" s="120">
        <f t="shared" si="10"/>
        <v>0</v>
      </c>
      <c r="K68" s="121">
        <v>0.02204</v>
      </c>
      <c r="L68" s="121">
        <f t="shared" si="17"/>
        <v>0.42387328</v>
      </c>
      <c r="O68" s="119">
        <v>20</v>
      </c>
      <c r="P68" s="119" t="s">
        <v>154</v>
      </c>
      <c r="V68" s="122" t="s">
        <v>244</v>
      </c>
      <c r="X68" s="119" t="s">
        <v>331</v>
      </c>
      <c r="Y68" s="117" t="s">
        <v>329</v>
      </c>
      <c r="Z68" s="119" t="s">
        <v>246</v>
      </c>
      <c r="AA68" s="119" t="s">
        <v>154</v>
      </c>
      <c r="AB68" s="117" t="s">
        <v>157</v>
      </c>
    </row>
    <row r="69" spans="1:28" ht="12.75">
      <c r="A69" s="145" t="s">
        <v>332</v>
      </c>
      <c r="B69" s="116" t="s">
        <v>240</v>
      </c>
      <c r="C69" s="117" t="s">
        <v>333</v>
      </c>
      <c r="D69" s="101" t="s">
        <v>334</v>
      </c>
      <c r="E69" s="118">
        <v>21.078</v>
      </c>
      <c r="F69" s="119" t="s">
        <v>222</v>
      </c>
      <c r="H69" s="120">
        <f t="shared" si="20"/>
        <v>0</v>
      </c>
      <c r="J69" s="120">
        <f t="shared" si="10"/>
        <v>0</v>
      </c>
      <c r="O69" s="119">
        <v>20</v>
      </c>
      <c r="P69" s="119" t="s">
        <v>154</v>
      </c>
      <c r="V69" s="122" t="s">
        <v>244</v>
      </c>
      <c r="X69" s="119" t="s">
        <v>335</v>
      </c>
      <c r="Y69" s="117" t="s">
        <v>333</v>
      </c>
      <c r="Z69" s="119" t="s">
        <v>246</v>
      </c>
      <c r="AA69" s="119" t="s">
        <v>154</v>
      </c>
      <c r="AB69" s="117" t="s">
        <v>157</v>
      </c>
    </row>
    <row r="70" spans="4:23" ht="12.75">
      <c r="D70" s="146" t="s">
        <v>336</v>
      </c>
      <c r="E70" s="147">
        <f>J70</f>
        <v>0</v>
      </c>
      <c r="H70" s="147">
        <f>SUM(H44:H69)</f>
        <v>0</v>
      </c>
      <c r="I70" s="147">
        <f>SUM(I44:I69)</f>
        <v>0</v>
      </c>
      <c r="J70" s="147">
        <f>SUM(J44:J69)</f>
        <v>0</v>
      </c>
      <c r="L70" s="148">
        <f>SUM(L44:L69)</f>
        <v>21.07827415</v>
      </c>
      <c r="N70" s="149">
        <f>SUM(N44:N69)</f>
        <v>0</v>
      </c>
      <c r="W70" s="150"/>
    </row>
    <row r="72" ht="12.75">
      <c r="B72" s="144" t="s">
        <v>102</v>
      </c>
    </row>
    <row r="73" spans="1:28" ht="25.5">
      <c r="A73" s="145" t="s">
        <v>337</v>
      </c>
      <c r="B73" s="116" t="s">
        <v>338</v>
      </c>
      <c r="C73" s="117" t="s">
        <v>339</v>
      </c>
      <c r="D73" s="101" t="s">
        <v>340</v>
      </c>
      <c r="E73" s="118">
        <v>103.71</v>
      </c>
      <c r="F73" s="119" t="s">
        <v>203</v>
      </c>
      <c r="H73" s="120">
        <f aca="true" t="shared" si="21" ref="H73:H74">ROUND(E73*G73,2)</f>
        <v>0</v>
      </c>
      <c r="J73" s="120">
        <f aca="true" t="shared" si="22" ref="J73:J74">ROUND(E73*G73,2)</f>
        <v>0</v>
      </c>
      <c r="K73" s="121">
        <v>0.00452</v>
      </c>
      <c r="L73" s="121">
        <f>E73*K73</f>
        <v>0.46876919999999994</v>
      </c>
      <c r="O73" s="119">
        <v>20</v>
      </c>
      <c r="P73" s="119" t="s">
        <v>154</v>
      </c>
      <c r="V73" s="122" t="s">
        <v>244</v>
      </c>
      <c r="X73" s="119" t="s">
        <v>339</v>
      </c>
      <c r="Y73" s="119" t="s">
        <v>339</v>
      </c>
      <c r="Z73" s="119" t="s">
        <v>341</v>
      </c>
      <c r="AA73" s="119" t="s">
        <v>154</v>
      </c>
      <c r="AB73" s="117" t="s">
        <v>342</v>
      </c>
    </row>
    <row r="74" spans="1:28" ht="25.5">
      <c r="A74" s="145" t="s">
        <v>343</v>
      </c>
      <c r="B74" s="116" t="s">
        <v>344</v>
      </c>
      <c r="C74" s="117" t="s">
        <v>345</v>
      </c>
      <c r="D74" s="101" t="s">
        <v>346</v>
      </c>
      <c r="E74" s="118">
        <v>0.469</v>
      </c>
      <c r="F74" s="119" t="s">
        <v>222</v>
      </c>
      <c r="H74" s="120">
        <f t="shared" si="21"/>
        <v>0</v>
      </c>
      <c r="J74" s="120">
        <f t="shared" si="22"/>
        <v>0</v>
      </c>
      <c r="O74" s="119">
        <v>20</v>
      </c>
      <c r="P74" s="119" t="s">
        <v>154</v>
      </c>
      <c r="V74" s="122" t="s">
        <v>244</v>
      </c>
      <c r="X74" s="119" t="s">
        <v>347</v>
      </c>
      <c r="Y74" s="117" t="s">
        <v>345</v>
      </c>
      <c r="Z74" s="119" t="s">
        <v>348</v>
      </c>
      <c r="AA74" s="119" t="s">
        <v>154</v>
      </c>
      <c r="AB74" s="117" t="s">
        <v>157</v>
      </c>
    </row>
    <row r="75" spans="4:23" ht="12.75">
      <c r="D75" s="146" t="s">
        <v>349</v>
      </c>
      <c r="E75" s="147">
        <f>J75</f>
        <v>0</v>
      </c>
      <c r="H75" s="147">
        <f>SUM(H71:H74)</f>
        <v>0</v>
      </c>
      <c r="I75" s="147">
        <f>SUM(I71:I74)</f>
        <v>0</v>
      </c>
      <c r="J75" s="147">
        <f>SUM(J71:J74)</f>
        <v>0</v>
      </c>
      <c r="L75" s="148">
        <f>SUM(L71:L74)</f>
        <v>0.46876919999999994</v>
      </c>
      <c r="N75" s="149">
        <f>SUM(N71:N74)</f>
        <v>0</v>
      </c>
      <c r="W75" s="150"/>
    </row>
    <row r="77" ht="12.75">
      <c r="B77" s="144" t="s">
        <v>103</v>
      </c>
    </row>
    <row r="78" spans="1:28" ht="12.75">
      <c r="A78" s="145" t="s">
        <v>350</v>
      </c>
      <c r="B78" s="116" t="s">
        <v>351</v>
      </c>
      <c r="C78" s="117" t="s">
        <v>352</v>
      </c>
      <c r="D78" s="101" t="s">
        <v>353</v>
      </c>
      <c r="E78" s="118">
        <v>30.496</v>
      </c>
      <c r="F78" s="119" t="s">
        <v>203</v>
      </c>
      <c r="H78" s="120">
        <f aca="true" t="shared" si="23" ref="H78:H80">ROUND(E78*G78,2)</f>
        <v>0</v>
      </c>
      <c r="J78" s="120">
        <f aca="true" t="shared" si="24" ref="J78:J80">ROUND(E78*G78,2)</f>
        <v>0</v>
      </c>
      <c r="K78" s="121">
        <v>0.00023</v>
      </c>
      <c r="L78" s="121">
        <f aca="true" t="shared" si="25" ref="L78:L80">E78*K78</f>
        <v>0.00701408</v>
      </c>
      <c r="O78" s="119">
        <v>20</v>
      </c>
      <c r="P78" s="119" t="s">
        <v>154</v>
      </c>
      <c r="V78" s="122" t="s">
        <v>244</v>
      </c>
      <c r="X78" s="119" t="s">
        <v>354</v>
      </c>
      <c r="Y78" s="117" t="s">
        <v>352</v>
      </c>
      <c r="Z78" s="119" t="s">
        <v>355</v>
      </c>
      <c r="AA78" s="119" t="s">
        <v>154</v>
      </c>
      <c r="AB78" s="117" t="s">
        <v>157</v>
      </c>
    </row>
    <row r="79" spans="1:28" ht="12.75">
      <c r="A79" s="145" t="s">
        <v>356</v>
      </c>
      <c r="B79" s="116" t="s">
        <v>351</v>
      </c>
      <c r="C79" s="117" t="s">
        <v>357</v>
      </c>
      <c r="D79" s="101" t="s">
        <v>358</v>
      </c>
      <c r="E79" s="118">
        <v>30.496</v>
      </c>
      <c r="F79" s="119" t="s">
        <v>203</v>
      </c>
      <c r="H79" s="120">
        <f t="shared" si="23"/>
        <v>0</v>
      </c>
      <c r="J79" s="120">
        <f t="shared" si="24"/>
        <v>0</v>
      </c>
      <c r="K79" s="121">
        <v>8E-05</v>
      </c>
      <c r="L79" s="121">
        <f t="shared" si="25"/>
        <v>0.00243968</v>
      </c>
      <c r="O79" s="119">
        <v>20</v>
      </c>
      <c r="P79" s="119" t="s">
        <v>154</v>
      </c>
      <c r="V79" s="122" t="s">
        <v>244</v>
      </c>
      <c r="X79" s="119" t="s">
        <v>359</v>
      </c>
      <c r="Y79" s="117" t="s">
        <v>357</v>
      </c>
      <c r="Z79" s="119" t="s">
        <v>355</v>
      </c>
      <c r="AA79" s="119" t="s">
        <v>154</v>
      </c>
      <c r="AB79" s="117" t="s">
        <v>157</v>
      </c>
    </row>
    <row r="80" spans="1:28" ht="25.5">
      <c r="A80" s="145" t="s">
        <v>360</v>
      </c>
      <c r="B80" s="116" t="s">
        <v>351</v>
      </c>
      <c r="C80" s="117" t="s">
        <v>361</v>
      </c>
      <c r="D80" s="101" t="s">
        <v>362</v>
      </c>
      <c r="E80" s="118">
        <v>505.061</v>
      </c>
      <c r="F80" s="119" t="s">
        <v>203</v>
      </c>
      <c r="H80" s="120">
        <f t="shared" si="23"/>
        <v>0</v>
      </c>
      <c r="J80" s="120">
        <f t="shared" si="24"/>
        <v>0</v>
      </c>
      <c r="K80" s="121">
        <v>0.0002</v>
      </c>
      <c r="L80" s="121">
        <f t="shared" si="25"/>
        <v>0.1010122</v>
      </c>
      <c r="O80" s="119">
        <v>20</v>
      </c>
      <c r="P80" s="119" t="s">
        <v>154</v>
      </c>
      <c r="V80" s="122" t="s">
        <v>244</v>
      </c>
      <c r="X80" s="119" t="s">
        <v>363</v>
      </c>
      <c r="Y80" s="117" t="s">
        <v>361</v>
      </c>
      <c r="Z80" s="119" t="s">
        <v>364</v>
      </c>
      <c r="AA80" s="119" t="s">
        <v>154</v>
      </c>
      <c r="AB80" s="117" t="s">
        <v>157</v>
      </c>
    </row>
    <row r="81" spans="4:23" ht="12.75">
      <c r="D81" s="146" t="s">
        <v>365</v>
      </c>
      <c r="E81" s="147">
        <f>J81</f>
        <v>0</v>
      </c>
      <c r="H81" s="147">
        <f>SUM(H76:H80)</f>
        <v>0</v>
      </c>
      <c r="I81" s="147">
        <f>SUM(I76:I80)</f>
        <v>0</v>
      </c>
      <c r="J81" s="147">
        <f>SUM(J76:J80)</f>
        <v>0</v>
      </c>
      <c r="L81" s="148">
        <f>SUM(L76:L80)</f>
        <v>0.11046596</v>
      </c>
      <c r="N81" s="149">
        <f>SUM(N76:N80)</f>
        <v>0</v>
      </c>
      <c r="W81" s="150"/>
    </row>
    <row r="83" spans="4:23" ht="12.75">
      <c r="D83" s="146" t="s">
        <v>104</v>
      </c>
      <c r="E83" s="149">
        <f>J83</f>
        <v>0</v>
      </c>
      <c r="H83" s="147">
        <f>H70+H75+H81</f>
        <v>0</v>
      </c>
      <c r="I83" s="147">
        <f>I70+I75+I81</f>
        <v>0</v>
      </c>
      <c r="J83" s="147">
        <f>J70+J75+J81</f>
        <v>0</v>
      </c>
      <c r="L83" s="148">
        <f>L70+L75+L81</f>
        <v>21.65750931</v>
      </c>
      <c r="N83" s="149">
        <f>N70+N75+N81</f>
        <v>0</v>
      </c>
      <c r="W83" s="150"/>
    </row>
    <row r="85" ht="12.75">
      <c r="B85" s="143" t="s">
        <v>106</v>
      </c>
    </row>
    <row r="86" ht="12.75">
      <c r="B86" s="144" t="s">
        <v>105</v>
      </c>
    </row>
    <row r="87" spans="1:28" ht="25.5">
      <c r="A87" s="145" t="s">
        <v>366</v>
      </c>
      <c r="B87" s="116" t="s">
        <v>367</v>
      </c>
      <c r="C87" s="117" t="s">
        <v>368</v>
      </c>
      <c r="D87" s="101" t="s">
        <v>369</v>
      </c>
      <c r="E87" s="118">
        <v>35</v>
      </c>
      <c r="F87" s="119" t="s">
        <v>243</v>
      </c>
      <c r="H87" s="120">
        <f>ROUND(E87*G87,2)</f>
        <v>0</v>
      </c>
      <c r="J87" s="120">
        <f aca="true" t="shared" si="26" ref="J87:J104">ROUND(E87*G87,2)</f>
        <v>0</v>
      </c>
      <c r="O87" s="119">
        <v>20</v>
      </c>
      <c r="P87" s="119" t="s">
        <v>154</v>
      </c>
      <c r="V87" s="122" t="s">
        <v>370</v>
      </c>
      <c r="X87" s="119" t="s">
        <v>371</v>
      </c>
      <c r="Y87" s="117" t="s">
        <v>368</v>
      </c>
      <c r="Z87" s="119" t="s">
        <v>372</v>
      </c>
      <c r="AA87" s="119" t="s">
        <v>154</v>
      </c>
      <c r="AB87" s="117" t="s">
        <v>157</v>
      </c>
    </row>
    <row r="88" spans="1:28" ht="12.75">
      <c r="A88" s="145" t="s">
        <v>373</v>
      </c>
      <c r="B88" s="116" t="s">
        <v>219</v>
      </c>
      <c r="C88" s="117" t="s">
        <v>374</v>
      </c>
      <c r="D88" s="101" t="s">
        <v>375</v>
      </c>
      <c r="E88" s="118">
        <v>35.532</v>
      </c>
      <c r="F88" s="119" t="s">
        <v>376</v>
      </c>
      <c r="I88" s="120">
        <f>ROUND(E88*G88,2)</f>
        <v>0</v>
      </c>
      <c r="J88" s="120">
        <f t="shared" si="26"/>
        <v>0</v>
      </c>
      <c r="K88" s="121">
        <v>0.001</v>
      </c>
      <c r="L88" s="121">
        <f>E88*K88</f>
        <v>0.035531999999999994</v>
      </c>
      <c r="O88" s="119">
        <v>20</v>
      </c>
      <c r="P88" s="119" t="s">
        <v>154</v>
      </c>
      <c r="V88" s="122" t="s">
        <v>55</v>
      </c>
      <c r="X88" s="119" t="s">
        <v>374</v>
      </c>
      <c r="Y88" s="119" t="s">
        <v>374</v>
      </c>
      <c r="Z88" s="119" t="s">
        <v>377</v>
      </c>
      <c r="AA88" s="119" t="s">
        <v>378</v>
      </c>
      <c r="AB88" s="117" t="s">
        <v>224</v>
      </c>
    </row>
    <row r="89" spans="1:28" ht="25.5">
      <c r="A89" s="145" t="s">
        <v>379</v>
      </c>
      <c r="B89" s="116" t="s">
        <v>367</v>
      </c>
      <c r="C89" s="117" t="s">
        <v>380</v>
      </c>
      <c r="D89" s="101" t="s">
        <v>381</v>
      </c>
      <c r="E89" s="118">
        <v>26</v>
      </c>
      <c r="F89" s="119" t="s">
        <v>243</v>
      </c>
      <c r="H89" s="120">
        <f>ROUND(E89*G89,2)</f>
        <v>0</v>
      </c>
      <c r="J89" s="120">
        <f t="shared" si="26"/>
        <v>0</v>
      </c>
      <c r="O89" s="119">
        <v>20</v>
      </c>
      <c r="P89" s="119" t="s">
        <v>154</v>
      </c>
      <c r="V89" s="122" t="s">
        <v>370</v>
      </c>
      <c r="X89" s="119" t="s">
        <v>382</v>
      </c>
      <c r="Y89" s="117" t="s">
        <v>380</v>
      </c>
      <c r="Z89" s="119" t="s">
        <v>372</v>
      </c>
      <c r="AA89" s="119" t="s">
        <v>154</v>
      </c>
      <c r="AB89" s="117" t="s">
        <v>157</v>
      </c>
    </row>
    <row r="90" spans="1:28" ht="12.75">
      <c r="A90" s="145" t="s">
        <v>383</v>
      </c>
      <c r="B90" s="116" t="s">
        <v>219</v>
      </c>
      <c r="C90" s="117" t="s">
        <v>384</v>
      </c>
      <c r="D90" s="101" t="s">
        <v>385</v>
      </c>
      <c r="E90" s="118">
        <v>11.232</v>
      </c>
      <c r="F90" s="119" t="s">
        <v>376</v>
      </c>
      <c r="I90" s="120">
        <f aca="true" t="shared" si="27" ref="I90:I91">ROUND(E90*G90,2)</f>
        <v>0</v>
      </c>
      <c r="J90" s="120">
        <f t="shared" si="26"/>
        <v>0</v>
      </c>
      <c r="K90" s="121">
        <v>0.001</v>
      </c>
      <c r="L90" s="121">
        <f>E90*K90</f>
        <v>0.011231999999999999</v>
      </c>
      <c r="O90" s="119">
        <v>20</v>
      </c>
      <c r="P90" s="119" t="s">
        <v>154</v>
      </c>
      <c r="V90" s="122" t="s">
        <v>55</v>
      </c>
      <c r="X90" s="119" t="s">
        <v>384</v>
      </c>
      <c r="Y90" s="119" t="s">
        <v>384</v>
      </c>
      <c r="Z90" s="119" t="s">
        <v>377</v>
      </c>
      <c r="AA90" s="119" t="s">
        <v>386</v>
      </c>
      <c r="AB90" s="117" t="s">
        <v>224</v>
      </c>
    </row>
    <row r="91" spans="1:28" ht="12.75">
      <c r="A91" s="145" t="s">
        <v>387</v>
      </c>
      <c r="B91" s="116" t="s">
        <v>219</v>
      </c>
      <c r="C91" s="117" t="s">
        <v>388</v>
      </c>
      <c r="D91" s="101" t="s">
        <v>389</v>
      </c>
      <c r="E91" s="118">
        <v>12</v>
      </c>
      <c r="F91" s="119" t="s">
        <v>215</v>
      </c>
      <c r="I91" s="120">
        <f t="shared" si="27"/>
        <v>0</v>
      </c>
      <c r="J91" s="120">
        <f t="shared" si="26"/>
        <v>0</v>
      </c>
      <c r="O91" s="119">
        <v>20</v>
      </c>
      <c r="P91" s="119" t="s">
        <v>154</v>
      </c>
      <c r="V91" s="122" t="s">
        <v>55</v>
      </c>
      <c r="X91" s="119" t="s">
        <v>388</v>
      </c>
      <c r="Y91" s="119" t="s">
        <v>388</v>
      </c>
      <c r="Z91" s="119" t="s">
        <v>390</v>
      </c>
      <c r="AA91" s="119" t="s">
        <v>154</v>
      </c>
      <c r="AB91" s="117" t="s">
        <v>224</v>
      </c>
    </row>
    <row r="92" spans="1:28" ht="25.5">
      <c r="A92" s="145" t="s">
        <v>391</v>
      </c>
      <c r="B92" s="116" t="s">
        <v>367</v>
      </c>
      <c r="C92" s="117" t="s">
        <v>392</v>
      </c>
      <c r="D92" s="101" t="s">
        <v>393</v>
      </c>
      <c r="E92" s="118">
        <v>1</v>
      </c>
      <c r="F92" s="119" t="s">
        <v>215</v>
      </c>
      <c r="H92" s="120">
        <f>ROUND(E92*G92,2)</f>
        <v>0</v>
      </c>
      <c r="J92" s="120">
        <f t="shared" si="26"/>
        <v>0</v>
      </c>
      <c r="O92" s="119">
        <v>20</v>
      </c>
      <c r="P92" s="119" t="s">
        <v>154</v>
      </c>
      <c r="V92" s="122" t="s">
        <v>370</v>
      </c>
      <c r="X92" s="119" t="s">
        <v>394</v>
      </c>
      <c r="Y92" s="117" t="s">
        <v>392</v>
      </c>
      <c r="Z92" s="119" t="s">
        <v>372</v>
      </c>
      <c r="AA92" s="119" t="s">
        <v>154</v>
      </c>
      <c r="AB92" s="117" t="s">
        <v>157</v>
      </c>
    </row>
    <row r="93" spans="1:28" ht="25.5">
      <c r="A93" s="145" t="s">
        <v>395</v>
      </c>
      <c r="B93" s="116" t="s">
        <v>219</v>
      </c>
      <c r="C93" s="117" t="s">
        <v>396</v>
      </c>
      <c r="D93" s="101" t="s">
        <v>397</v>
      </c>
      <c r="E93" s="118">
        <v>1</v>
      </c>
      <c r="F93" s="119" t="s">
        <v>215</v>
      </c>
      <c r="I93" s="120">
        <f aca="true" t="shared" si="28" ref="I93:I95">ROUND(E93*G93,2)</f>
        <v>0</v>
      </c>
      <c r="J93" s="120">
        <f t="shared" si="26"/>
        <v>0</v>
      </c>
      <c r="K93" s="121">
        <v>0.0037</v>
      </c>
      <c r="L93" s="121">
        <f aca="true" t="shared" si="29" ref="L93:L95">E93*K93</f>
        <v>0.0037</v>
      </c>
      <c r="O93" s="119">
        <v>20</v>
      </c>
      <c r="P93" s="119" t="s">
        <v>154</v>
      </c>
      <c r="V93" s="122" t="s">
        <v>55</v>
      </c>
      <c r="X93" s="119" t="s">
        <v>396</v>
      </c>
      <c r="Y93" s="119" t="s">
        <v>396</v>
      </c>
      <c r="Z93" s="119" t="s">
        <v>377</v>
      </c>
      <c r="AA93" s="119" t="s">
        <v>398</v>
      </c>
      <c r="AB93" s="117" t="s">
        <v>224</v>
      </c>
    </row>
    <row r="94" spans="1:28" ht="25.5">
      <c r="A94" s="145" t="s">
        <v>399</v>
      </c>
      <c r="B94" s="116" t="s">
        <v>219</v>
      </c>
      <c r="C94" s="117" t="s">
        <v>400</v>
      </c>
      <c r="D94" s="101" t="s">
        <v>401</v>
      </c>
      <c r="E94" s="118">
        <v>1</v>
      </c>
      <c r="F94" s="119" t="s">
        <v>215</v>
      </c>
      <c r="I94" s="120">
        <f t="shared" si="28"/>
        <v>0</v>
      </c>
      <c r="J94" s="120">
        <f t="shared" si="26"/>
        <v>0</v>
      </c>
      <c r="K94" s="121">
        <v>0.0014</v>
      </c>
      <c r="L94" s="121">
        <f t="shared" si="29"/>
        <v>0.0014</v>
      </c>
      <c r="O94" s="119">
        <v>20</v>
      </c>
      <c r="P94" s="119" t="s">
        <v>154</v>
      </c>
      <c r="V94" s="122" t="s">
        <v>55</v>
      </c>
      <c r="X94" s="119" t="s">
        <v>400</v>
      </c>
      <c r="Y94" s="119" t="s">
        <v>400</v>
      </c>
      <c r="Z94" s="119" t="s">
        <v>377</v>
      </c>
      <c r="AA94" s="119" t="s">
        <v>402</v>
      </c>
      <c r="AB94" s="117" t="s">
        <v>224</v>
      </c>
    </row>
    <row r="95" spans="1:28" ht="12.75">
      <c r="A95" s="145" t="s">
        <v>403</v>
      </c>
      <c r="B95" s="116" t="s">
        <v>219</v>
      </c>
      <c r="C95" s="117" t="s">
        <v>404</v>
      </c>
      <c r="D95" s="101" t="s">
        <v>405</v>
      </c>
      <c r="E95" s="118">
        <v>1</v>
      </c>
      <c r="F95" s="119" t="s">
        <v>215</v>
      </c>
      <c r="I95" s="120">
        <f t="shared" si="28"/>
        <v>0</v>
      </c>
      <c r="J95" s="120">
        <f t="shared" si="26"/>
        <v>0</v>
      </c>
      <c r="K95" s="121">
        <v>0.00013</v>
      </c>
      <c r="L95" s="121">
        <f t="shared" si="29"/>
        <v>0.00013</v>
      </c>
      <c r="O95" s="119">
        <v>20</v>
      </c>
      <c r="P95" s="119" t="s">
        <v>154</v>
      </c>
      <c r="V95" s="122" t="s">
        <v>55</v>
      </c>
      <c r="X95" s="119" t="s">
        <v>404</v>
      </c>
      <c r="Y95" s="119" t="s">
        <v>404</v>
      </c>
      <c r="Z95" s="119" t="s">
        <v>377</v>
      </c>
      <c r="AA95" s="119" t="s">
        <v>406</v>
      </c>
      <c r="AB95" s="117" t="s">
        <v>224</v>
      </c>
    </row>
    <row r="96" spans="1:28" ht="12.75">
      <c r="A96" s="145" t="s">
        <v>407</v>
      </c>
      <c r="B96" s="116" t="s">
        <v>367</v>
      </c>
      <c r="C96" s="117" t="s">
        <v>408</v>
      </c>
      <c r="D96" s="101" t="s">
        <v>409</v>
      </c>
      <c r="E96" s="118">
        <v>6</v>
      </c>
      <c r="F96" s="119" t="s">
        <v>215</v>
      </c>
      <c r="H96" s="120">
        <f>ROUND(E96*G96,2)</f>
        <v>0</v>
      </c>
      <c r="J96" s="120">
        <f t="shared" si="26"/>
        <v>0</v>
      </c>
      <c r="O96" s="119">
        <v>20</v>
      </c>
      <c r="P96" s="119" t="s">
        <v>154</v>
      </c>
      <c r="V96" s="122" t="s">
        <v>370</v>
      </c>
      <c r="X96" s="119" t="s">
        <v>410</v>
      </c>
      <c r="Y96" s="117" t="s">
        <v>408</v>
      </c>
      <c r="Z96" s="119" t="s">
        <v>372</v>
      </c>
      <c r="AA96" s="119" t="s">
        <v>154</v>
      </c>
      <c r="AB96" s="117" t="s">
        <v>157</v>
      </c>
    </row>
    <row r="97" spans="1:28" ht="12.75">
      <c r="A97" s="145" t="s">
        <v>411</v>
      </c>
      <c r="B97" s="116" t="s">
        <v>219</v>
      </c>
      <c r="C97" s="117" t="s">
        <v>412</v>
      </c>
      <c r="D97" s="101" t="s">
        <v>413</v>
      </c>
      <c r="E97" s="118">
        <v>6</v>
      </c>
      <c r="F97" s="119" t="s">
        <v>215</v>
      </c>
      <c r="I97" s="120">
        <f>ROUND(E97*G97,2)</f>
        <v>0</v>
      </c>
      <c r="J97" s="120">
        <f t="shared" si="26"/>
        <v>0</v>
      </c>
      <c r="K97" s="121">
        <v>0.00016</v>
      </c>
      <c r="L97" s="121">
        <f>E97*K97</f>
        <v>0.0009600000000000001</v>
      </c>
      <c r="O97" s="119">
        <v>20</v>
      </c>
      <c r="P97" s="119" t="s">
        <v>154</v>
      </c>
      <c r="V97" s="122" t="s">
        <v>55</v>
      </c>
      <c r="X97" s="119" t="s">
        <v>412</v>
      </c>
      <c r="Y97" s="119" t="s">
        <v>412</v>
      </c>
      <c r="Z97" s="119" t="s">
        <v>377</v>
      </c>
      <c r="AA97" s="119" t="s">
        <v>414</v>
      </c>
      <c r="AB97" s="117" t="s">
        <v>224</v>
      </c>
    </row>
    <row r="98" spans="1:28" ht="25.5">
      <c r="A98" s="145" t="s">
        <v>415</v>
      </c>
      <c r="B98" s="116" t="s">
        <v>367</v>
      </c>
      <c r="C98" s="117" t="s">
        <v>416</v>
      </c>
      <c r="D98" s="101" t="s">
        <v>417</v>
      </c>
      <c r="E98" s="118">
        <v>2</v>
      </c>
      <c r="F98" s="119" t="s">
        <v>215</v>
      </c>
      <c r="H98" s="120">
        <f>ROUND(E98*G98,2)</f>
        <v>0</v>
      </c>
      <c r="J98" s="120">
        <f t="shared" si="26"/>
        <v>0</v>
      </c>
      <c r="O98" s="119">
        <v>20</v>
      </c>
      <c r="P98" s="119" t="s">
        <v>154</v>
      </c>
      <c r="V98" s="122" t="s">
        <v>370</v>
      </c>
      <c r="X98" s="119" t="s">
        <v>418</v>
      </c>
      <c r="Y98" s="117" t="s">
        <v>416</v>
      </c>
      <c r="Z98" s="119" t="s">
        <v>372</v>
      </c>
      <c r="AA98" s="119" t="s">
        <v>154</v>
      </c>
      <c r="AB98" s="117" t="s">
        <v>157</v>
      </c>
    </row>
    <row r="99" spans="1:28" ht="12.75">
      <c r="A99" s="145" t="s">
        <v>419</v>
      </c>
      <c r="B99" s="116" t="s">
        <v>219</v>
      </c>
      <c r="C99" s="117" t="s">
        <v>420</v>
      </c>
      <c r="D99" s="101" t="s">
        <v>421</v>
      </c>
      <c r="E99" s="118">
        <v>1</v>
      </c>
      <c r="F99" s="119" t="s">
        <v>215</v>
      </c>
      <c r="I99" s="120">
        <f aca="true" t="shared" si="30" ref="I99:I100">ROUND(E99*G99,2)</f>
        <v>0</v>
      </c>
      <c r="J99" s="120">
        <f t="shared" si="26"/>
        <v>0</v>
      </c>
      <c r="K99" s="121">
        <v>0.00018</v>
      </c>
      <c r="L99" s="121">
        <f>E99*K99</f>
        <v>0.00018</v>
      </c>
      <c r="O99" s="119">
        <v>20</v>
      </c>
      <c r="P99" s="119" t="s">
        <v>154</v>
      </c>
      <c r="V99" s="122" t="s">
        <v>55</v>
      </c>
      <c r="X99" s="119" t="s">
        <v>420</v>
      </c>
      <c r="Y99" s="119" t="s">
        <v>420</v>
      </c>
      <c r="Z99" s="119" t="s">
        <v>377</v>
      </c>
      <c r="AA99" s="119" t="s">
        <v>422</v>
      </c>
      <c r="AB99" s="117" t="s">
        <v>224</v>
      </c>
    </row>
    <row r="100" spans="1:28" ht="25.5">
      <c r="A100" s="145" t="s">
        <v>423</v>
      </c>
      <c r="B100" s="116" t="s">
        <v>219</v>
      </c>
      <c r="C100" s="117" t="s">
        <v>424</v>
      </c>
      <c r="D100" s="101" t="s">
        <v>425</v>
      </c>
      <c r="E100" s="118">
        <v>1</v>
      </c>
      <c r="F100" s="119" t="s">
        <v>215</v>
      </c>
      <c r="I100" s="120">
        <f t="shared" si="30"/>
        <v>0</v>
      </c>
      <c r="J100" s="120">
        <f t="shared" si="26"/>
        <v>0</v>
      </c>
      <c r="O100" s="119">
        <v>20</v>
      </c>
      <c r="P100" s="119" t="s">
        <v>154</v>
      </c>
      <c r="V100" s="122" t="s">
        <v>55</v>
      </c>
      <c r="X100" s="119" t="s">
        <v>424</v>
      </c>
      <c r="Y100" s="119" t="s">
        <v>424</v>
      </c>
      <c r="Z100" s="119" t="s">
        <v>377</v>
      </c>
      <c r="AA100" s="119" t="s">
        <v>154</v>
      </c>
      <c r="AB100" s="117" t="s">
        <v>224</v>
      </c>
    </row>
    <row r="101" spans="1:28" ht="12.75">
      <c r="A101" s="145" t="s">
        <v>426</v>
      </c>
      <c r="B101" s="116" t="s">
        <v>367</v>
      </c>
      <c r="C101" s="117" t="s">
        <v>427</v>
      </c>
      <c r="D101" s="101" t="s">
        <v>428</v>
      </c>
      <c r="E101" s="118">
        <v>1</v>
      </c>
      <c r="F101" s="119" t="s">
        <v>215</v>
      </c>
      <c r="H101" s="120">
        <f>ROUND(E101*G101,2)</f>
        <v>0</v>
      </c>
      <c r="J101" s="120">
        <f t="shared" si="26"/>
        <v>0</v>
      </c>
      <c r="O101" s="119">
        <v>20</v>
      </c>
      <c r="P101" s="119" t="s">
        <v>154</v>
      </c>
      <c r="V101" s="122" t="s">
        <v>370</v>
      </c>
      <c r="X101" s="119" t="s">
        <v>429</v>
      </c>
      <c r="Y101" s="117" t="s">
        <v>427</v>
      </c>
      <c r="Z101" s="119" t="s">
        <v>372</v>
      </c>
      <c r="AA101" s="119" t="s">
        <v>154</v>
      </c>
      <c r="AB101" s="117" t="s">
        <v>157</v>
      </c>
    </row>
    <row r="102" spans="1:28" ht="12.75">
      <c r="A102" s="145" t="s">
        <v>430</v>
      </c>
      <c r="B102" s="116" t="s">
        <v>219</v>
      </c>
      <c r="C102" s="117" t="s">
        <v>431</v>
      </c>
      <c r="D102" s="101" t="s">
        <v>432</v>
      </c>
      <c r="E102" s="118">
        <v>1</v>
      </c>
      <c r="F102" s="119" t="s">
        <v>215</v>
      </c>
      <c r="I102" s="120">
        <f aca="true" t="shared" si="31" ref="I102:I103">ROUND(E102*G102,2)</f>
        <v>0</v>
      </c>
      <c r="J102" s="120">
        <f t="shared" si="26"/>
        <v>0</v>
      </c>
      <c r="K102" s="121">
        <v>0.0017</v>
      </c>
      <c r="L102" s="121">
        <f aca="true" t="shared" si="32" ref="L102:L103">E102*K102</f>
        <v>0.0017</v>
      </c>
      <c r="O102" s="119">
        <v>20</v>
      </c>
      <c r="P102" s="119" t="s">
        <v>154</v>
      </c>
      <c r="V102" s="122" t="s">
        <v>55</v>
      </c>
      <c r="X102" s="119" t="s">
        <v>431</v>
      </c>
      <c r="Y102" s="119" t="s">
        <v>431</v>
      </c>
      <c r="Z102" s="119" t="s">
        <v>377</v>
      </c>
      <c r="AA102" s="119" t="s">
        <v>433</v>
      </c>
      <c r="AB102" s="117" t="s">
        <v>224</v>
      </c>
    </row>
    <row r="103" spans="1:28" ht="25.5">
      <c r="A103" s="145" t="s">
        <v>434</v>
      </c>
      <c r="B103" s="116" t="s">
        <v>219</v>
      </c>
      <c r="C103" s="117" t="s">
        <v>435</v>
      </c>
      <c r="D103" s="101" t="s">
        <v>436</v>
      </c>
      <c r="E103" s="118">
        <v>2</v>
      </c>
      <c r="F103" s="119" t="s">
        <v>215</v>
      </c>
      <c r="I103" s="120">
        <f t="shared" si="31"/>
        <v>0</v>
      </c>
      <c r="J103" s="120">
        <f t="shared" si="26"/>
        <v>0</v>
      </c>
      <c r="K103" s="121">
        <v>0.00033</v>
      </c>
      <c r="L103" s="121">
        <f t="shared" si="32"/>
        <v>0.00066</v>
      </c>
      <c r="O103" s="119">
        <v>20</v>
      </c>
      <c r="P103" s="119" t="s">
        <v>154</v>
      </c>
      <c r="V103" s="122" t="s">
        <v>55</v>
      </c>
      <c r="X103" s="119" t="s">
        <v>435</v>
      </c>
      <c r="Y103" s="119" t="s">
        <v>435</v>
      </c>
      <c r="Z103" s="119" t="s">
        <v>377</v>
      </c>
      <c r="AA103" s="119" t="s">
        <v>437</v>
      </c>
      <c r="AB103" s="117" t="s">
        <v>224</v>
      </c>
    </row>
    <row r="104" spans="1:28" ht="12.75">
      <c r="A104" s="145" t="s">
        <v>438</v>
      </c>
      <c r="B104" s="116" t="s">
        <v>367</v>
      </c>
      <c r="C104" s="117" t="s">
        <v>439</v>
      </c>
      <c r="D104" s="101" t="s">
        <v>440</v>
      </c>
      <c r="E104" s="118">
        <v>12</v>
      </c>
      <c r="F104" s="119" t="s">
        <v>441</v>
      </c>
      <c r="H104" s="120">
        <f>ROUND(E104*G104,2)</f>
        <v>0</v>
      </c>
      <c r="J104" s="120">
        <f t="shared" si="26"/>
        <v>0</v>
      </c>
      <c r="O104" s="119">
        <v>20</v>
      </c>
      <c r="P104" s="119" t="s">
        <v>154</v>
      </c>
      <c r="V104" s="122" t="s">
        <v>370</v>
      </c>
      <c r="X104" s="119" t="s">
        <v>442</v>
      </c>
      <c r="Y104" s="117" t="s">
        <v>439</v>
      </c>
      <c r="Z104" s="119" t="s">
        <v>372</v>
      </c>
      <c r="AA104" s="119" t="s">
        <v>154</v>
      </c>
      <c r="AB104" s="117" t="s">
        <v>157</v>
      </c>
    </row>
    <row r="105" spans="4:23" ht="12.75">
      <c r="D105" s="146" t="s">
        <v>443</v>
      </c>
      <c r="E105" s="147">
        <f>J105</f>
        <v>0</v>
      </c>
      <c r="H105" s="147">
        <f>SUM(H84:H104)</f>
        <v>0</v>
      </c>
      <c r="I105" s="147">
        <f>SUM(I84:I104)</f>
        <v>0</v>
      </c>
      <c r="J105" s="147">
        <f>SUM(J84:J104)</f>
        <v>0</v>
      </c>
      <c r="L105" s="148">
        <f>SUM(L84:L104)</f>
        <v>0.055493999999999995</v>
      </c>
      <c r="N105" s="149">
        <f>SUM(N84:N104)</f>
        <v>0</v>
      </c>
      <c r="W105" s="150"/>
    </row>
    <row r="107" ht="12.75">
      <c r="B107" s="144" t="s">
        <v>108</v>
      </c>
    </row>
    <row r="108" spans="1:28" ht="12.75">
      <c r="A108" s="145" t="s">
        <v>444</v>
      </c>
      <c r="B108" s="116" t="s">
        <v>445</v>
      </c>
      <c r="C108" s="117" t="s">
        <v>446</v>
      </c>
      <c r="D108" s="101" t="s">
        <v>447</v>
      </c>
      <c r="E108" s="118">
        <v>30</v>
      </c>
      <c r="F108" s="119" t="s">
        <v>243</v>
      </c>
      <c r="H108" s="120">
        <f aca="true" t="shared" si="33" ref="H108:H109">ROUND(E108*G108,2)</f>
        <v>0</v>
      </c>
      <c r="J108" s="120">
        <f aca="true" t="shared" si="34" ref="J108:J109">ROUND(E108*G108,2)</f>
        <v>0</v>
      </c>
      <c r="O108" s="119">
        <v>20</v>
      </c>
      <c r="P108" s="119" t="s">
        <v>154</v>
      </c>
      <c r="V108" s="122" t="s">
        <v>370</v>
      </c>
      <c r="X108" s="119" t="s">
        <v>448</v>
      </c>
      <c r="Y108" s="117" t="s">
        <v>446</v>
      </c>
      <c r="Z108" s="119" t="s">
        <v>156</v>
      </c>
      <c r="AA108" s="119" t="s">
        <v>154</v>
      </c>
      <c r="AB108" s="117" t="s">
        <v>157</v>
      </c>
    </row>
    <row r="109" spans="1:28" ht="12.75">
      <c r="A109" s="145" t="s">
        <v>449</v>
      </c>
      <c r="B109" s="116" t="s">
        <v>445</v>
      </c>
      <c r="C109" s="117" t="s">
        <v>450</v>
      </c>
      <c r="D109" s="101" t="s">
        <v>451</v>
      </c>
      <c r="E109" s="118">
        <v>30</v>
      </c>
      <c r="F109" s="119" t="s">
        <v>243</v>
      </c>
      <c r="H109" s="120">
        <f t="shared" si="33"/>
        <v>0</v>
      </c>
      <c r="J109" s="120">
        <f t="shared" si="34"/>
        <v>0</v>
      </c>
      <c r="O109" s="119">
        <v>20</v>
      </c>
      <c r="P109" s="119" t="s">
        <v>154</v>
      </c>
      <c r="V109" s="122" t="s">
        <v>370</v>
      </c>
      <c r="X109" s="119" t="s">
        <v>452</v>
      </c>
      <c r="Y109" s="117" t="s">
        <v>450</v>
      </c>
      <c r="Z109" s="119" t="s">
        <v>156</v>
      </c>
      <c r="AA109" s="119" t="s">
        <v>154</v>
      </c>
      <c r="AB109" s="117" t="s">
        <v>157</v>
      </c>
    </row>
    <row r="110" spans="4:23" ht="12.75">
      <c r="D110" s="146" t="s">
        <v>453</v>
      </c>
      <c r="E110" s="147">
        <f>J110</f>
        <v>0</v>
      </c>
      <c r="H110" s="147">
        <f>SUM(H106:H109)</f>
        <v>0</v>
      </c>
      <c r="I110" s="147">
        <f>SUM(I106:I109)</f>
        <v>0</v>
      </c>
      <c r="J110" s="147">
        <f>SUM(J106:J109)</f>
        <v>0</v>
      </c>
      <c r="L110" s="148">
        <f>SUM(L106:L109)</f>
        <v>0</v>
      </c>
      <c r="N110" s="149">
        <f>SUM(N106:N109)</f>
        <v>0</v>
      </c>
      <c r="W110" s="150"/>
    </row>
    <row r="112" spans="4:23" ht="12.75">
      <c r="D112" s="146" t="s">
        <v>454</v>
      </c>
      <c r="E112" s="147">
        <f>J112</f>
        <v>0</v>
      </c>
      <c r="H112" s="147">
        <f>H105+H110</f>
        <v>0</v>
      </c>
      <c r="I112" s="147">
        <f>I105+I110</f>
        <v>0</v>
      </c>
      <c r="J112" s="147">
        <f>J105+J110</f>
        <v>0</v>
      </c>
      <c r="L112" s="148">
        <f>L105+L110</f>
        <v>0.055493999999999995</v>
      </c>
      <c r="N112" s="149">
        <f>N105+N110</f>
        <v>0</v>
      </c>
      <c r="W112" s="150"/>
    </row>
    <row r="114" spans="4:23" ht="12.75">
      <c r="D114" s="151" t="s">
        <v>107</v>
      </c>
      <c r="E114" s="147">
        <f>J114</f>
        <v>0</v>
      </c>
      <c r="H114" s="147">
        <f>H43+H83+H112</f>
        <v>0</v>
      </c>
      <c r="I114" s="147">
        <f>I43+I83+I112</f>
        <v>0</v>
      </c>
      <c r="J114" s="147">
        <f>J43+J83+J112</f>
        <v>0</v>
      </c>
      <c r="L114" s="148">
        <f>L43+L83+L112</f>
        <v>135.77296571</v>
      </c>
      <c r="N114" s="149">
        <f>N43+N83+N112</f>
        <v>0</v>
      </c>
      <c r="W114" s="150"/>
    </row>
  </sheetData>
  <sheetProtection selectLockedCells="1" selectUnlockedCells="1"/>
  <mergeCells count="2">
    <mergeCell ref="K9:L9"/>
    <mergeCell ref="M9:N9"/>
  </mergeCells>
  <printOptions horizontalCentered="1"/>
  <pageMargins left="0.13541666666666666" right="0.12222222222222222" top="0.3541666666666667" bottom="0.4458333333333333" header="0.5118055555555555" footer="0.2361111111111111"/>
  <pageSetup firstPageNumber="1" useFirstPageNumber="1" horizontalDpi="300" verticalDpi="300" orientation="portrait" paperSize="9"/>
  <headerFooter alignWithMargins="0"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LAŠŠÁKOVÁ Jana</cp:lastModifiedBy>
  <dcterms:created xsi:type="dcterms:W3CDTF">2016-08-22T09:39:27Z</dcterms:created>
  <dcterms:modified xsi:type="dcterms:W3CDTF">2017-04-21T12:46:32Z</dcterms:modified>
  <cp:category/>
  <cp:version/>
  <cp:contentType/>
  <cp:contentStatus/>
</cp:coreProperties>
</file>